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Override PartName="/docProps/custom.xml" ContentType="application/vnd.openxmlformats-officedocument.custom-propertie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Id="rIdPerkyCustom"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payroll" sheetId="2" state="visible" r:id="rId2"/>
    <sheet name="Salary sacrifice" sheetId="3" state="visible" r:id="rId3"/>
    <sheet name="Scheme reference" sheetId="4" state="visible" r:id="rId4"/>
    <sheet name="Rates &amp; sources" sheetId="5" state="visible" r:id="rId5"/>
  </sheets>
  <definedNames>
    <definedName name="NI_Rate">'Rates &amp; sources'!$C$8</definedName>
    <definedName name="NI_Threshold">'Rates &amp; sources'!$C$9</definedName>
    <definedName name="EA_Max">'Rates &amp; sources'!$C$10</definedName>
    <definedName name="Class1A_Rate">'Rates &amp; sources'!$C$11</definedName>
    <definedName name="EE_NI_Main">'Rates &amp; sources'!$C$12</definedName>
    <definedName name="EE_NI_Upper">'Rates &amp; sources'!$C$13</definedName>
    <definedName name="Primary_Threshold">'Rates &amp; sources'!$C$14</definedName>
    <definedName name="Upper_Earnings_Limit">'Rates &amp; sources'!$C$15</definedName>
    <definedName name="Basic_Rate_Tax">'Rates &amp; sources'!$C$16</definedName>
    <definedName name="EV_BIK">'Rates &amp; sources'!$C$17</definedName>
    <definedName name="Base_Rate">'Rates &amp; sources'!$C$18</definedName>
    <definedName name="Base_Threshold">'Rates &amp; sources'!$C$19</definedName>
    <definedName name="Base_EA">'Rates &amp; sources'!$C$20</definedName>
    <definedName name="Base_EA_Limit">'Rates &amp; sources'!$C$21</definedName>
  </definedNames>
  <calcPr calcId="124519" fullCalcOnLoad="1"/>
</workbook>
</file>

<file path=xl/styles.xml><?xml version="1.0" encoding="utf-8"?>
<styleSheet xmlns="http://schemas.openxmlformats.org/spreadsheetml/2006/main">
  <numFmts count="4">
    <numFmt numFmtId="164" formatCode="#,##0;\(#,##0\);\–"/>
    <numFmt numFmtId="165" formatCode="\£#,##0;&quot;(£&quot;#,##0\);\–"/>
    <numFmt numFmtId="166" formatCode="0.0%"/>
    <numFmt numFmtId="167" formatCode="\£#,##0;&quot;(£&quot;#,##0\);\£0"/>
  </numFmts>
  <fonts count="13">
    <font>
      <name val="Calibri"/>
      <family val="2"/>
      <color theme="1"/>
      <sz val="11"/>
      <scheme val="minor"/>
    </font>
    <font>
      <name val="Arial"/>
      <b val="1"/>
      <color rgb="00FF4057"/>
      <sz val="9"/>
    </font>
    <font>
      <name val="Georgia"/>
      <color rgb="00171717"/>
      <sz val="22"/>
    </font>
    <font>
      <name val="Arial"/>
      <color rgb="005D5D5D"/>
      <sz val="10"/>
    </font>
    <font>
      <name val="Georgia"/>
      <color rgb="00171717"/>
      <sz val="14"/>
    </font>
    <font>
      <name val="Arial"/>
      <b val="1"/>
      <color rgb="00FFFFFF"/>
      <sz val="9"/>
    </font>
    <font>
      <name val="Arial"/>
      <color rgb="00171717"/>
      <sz val="10"/>
    </font>
    <font>
      <name val="Arial"/>
      <b val="1"/>
      <color rgb="00171717"/>
      <sz val="10"/>
    </font>
    <font>
      <name val="Arial"/>
      <b val="1"/>
      <color rgb="00171717"/>
      <sz val="12"/>
    </font>
    <font>
      <name val="Arial"/>
      <i val="1"/>
      <color rgb="005D5D5D"/>
      <sz val="9"/>
    </font>
    <font>
      <name val="Arial"/>
      <color rgb="00FF4057"/>
      <sz val="9"/>
      <u val="single"/>
    </font>
    <font>
      <name val="Arial"/>
      <i val="1"/>
      <color rgb="005D5D5D"/>
      <sz val="8"/>
    </font>
    <font>
      <name val="Arial"/>
      <b val="1"/>
      <color rgb="00FF4057"/>
      <sz val="8"/>
    </font>
  </fonts>
  <fills count="6">
    <fill>
      <patternFill/>
    </fill>
    <fill>
      <patternFill patternType="gray125"/>
    </fill>
    <fill>
      <patternFill patternType="solid">
        <fgColor rgb="00171717"/>
      </patternFill>
    </fill>
    <fill>
      <patternFill patternType="solid">
        <fgColor rgb="00FFF1F3"/>
      </patternFill>
    </fill>
    <fill>
      <patternFill patternType="solid">
        <fgColor rgb="00EAFBEB"/>
      </patternFill>
    </fill>
    <fill>
      <patternFill patternType="solid">
        <fgColor rgb="00F5F5F3"/>
      </patternFill>
    </fill>
  </fills>
  <borders count="5">
    <border>
      <left/>
      <right/>
      <top/>
      <bottom/>
      <diagonal/>
    </border>
    <border/>
    <border>
      <bottom style="medium">
        <color rgb="00FF4057"/>
      </bottom>
    </border>
    <border>
      <left style="thin">
        <color rgb="00FF4057"/>
      </left>
      <right style="thin">
        <color rgb="00FF4057"/>
      </right>
      <top style="thin">
        <color rgb="00FF4057"/>
      </top>
      <bottom style="thin">
        <color rgb="00FF4057"/>
      </bottom>
    </border>
    <border>
      <top style="thin">
        <color rgb="00171717"/>
      </top>
    </border>
  </borders>
  <cellStyleXfs count="17">
    <xf numFmtId="0" fontId="0" fillId="0" borderId="0"/>
    <xf numFmtId="0" fontId="1" fillId="0" borderId="1" applyAlignment="1">
      <alignment vertical="center"/>
    </xf>
    <xf numFmtId="0" fontId="2" fillId="0" borderId="1" applyAlignment="1">
      <alignment vertical="bottom"/>
    </xf>
    <xf numFmtId="0" fontId="3" fillId="0" borderId="1" applyAlignment="1">
      <alignment vertical="top" wrapText="1"/>
    </xf>
    <xf numFmtId="0" fontId="4" fillId="0" borderId="2" applyAlignment="1">
      <alignment vertical="bottom"/>
    </xf>
    <xf numFmtId="0" fontId="5" fillId="2" borderId="1" applyAlignment="1">
      <alignment vertical="center" wrapText="1"/>
    </xf>
    <xf numFmtId="0" fontId="6" fillId="0" borderId="1" applyAlignment="1">
      <alignment vertical="center"/>
    </xf>
    <xf numFmtId="164" fontId="7" fillId="3" borderId="3" applyAlignment="1">
      <alignment horizontal="right" vertical="center"/>
    </xf>
    <xf numFmtId="164" fontId="6" fillId="0" borderId="1" applyAlignment="1">
      <alignment horizontal="right" vertical="center"/>
    </xf>
    <xf numFmtId="164" fontId="7" fillId="0" borderId="4" applyAlignment="1">
      <alignment horizontal="right" vertical="center"/>
    </xf>
    <xf numFmtId="165" fontId="8" fillId="4" borderId="1" applyAlignment="1">
      <alignment horizontal="right" vertical="center"/>
    </xf>
    <xf numFmtId="0" fontId="9" fillId="0" borderId="1" applyAlignment="1">
      <alignment vertical="center" wrapText="1"/>
    </xf>
    <xf numFmtId="0" fontId="6" fillId="5" borderId="1" applyAlignment="1">
      <alignment vertical="top" wrapText="1"/>
    </xf>
    <xf numFmtId="0" fontId="7" fillId="4" borderId="1" applyAlignment="1">
      <alignment vertical="center" wrapText="1"/>
    </xf>
    <xf numFmtId="0" fontId="10" fillId="0" borderId="1" applyAlignment="1">
      <alignment vertical="center"/>
    </xf>
    <xf numFmtId="0" fontId="11" fillId="0" borderId="1" applyAlignment="1">
      <alignment vertical="top" wrapText="1"/>
    </xf>
    <xf numFmtId="0" fontId="12" fillId="0" borderId="1" applyAlignment="1">
      <alignment vertical="center"/>
    </xf>
  </cellStyleXfs>
  <cellXfs count="35">
    <xf numFmtId="0" fontId="0" fillId="0" borderId="0" pivotButton="0" quotePrefix="0" xfId="0"/>
    <xf numFmtId="0" fontId="5" fillId="2" borderId="1" applyAlignment="1" pivotButton="0" quotePrefix="0" xfId="5">
      <alignment vertical="center" wrapText="1"/>
    </xf>
    <xf numFmtId="0" fontId="2" fillId="0" borderId="1" applyAlignment="1" pivotButton="0" quotePrefix="0" xfId="2">
      <alignment vertical="bottom"/>
    </xf>
    <xf numFmtId="0" fontId="3" fillId="0" borderId="1" applyAlignment="1" pivotButton="0" quotePrefix="0" xfId="3">
      <alignment vertical="top" wrapText="1"/>
    </xf>
    <xf numFmtId="0" fontId="1" fillId="0" borderId="1" applyAlignment="1" pivotButton="0" quotePrefix="0" xfId="1">
      <alignment vertical="center" wrapText="1"/>
    </xf>
    <xf numFmtId="0" fontId="1" fillId="0" borderId="1" applyAlignment="1" pivotButton="0" quotePrefix="0" xfId="1">
      <alignment vertical="center"/>
    </xf>
    <xf numFmtId="0" fontId="4" fillId="0" borderId="2" applyAlignment="1" pivotButton="0" quotePrefix="0" xfId="4">
      <alignment vertical="bottom"/>
    </xf>
    <xf numFmtId="0" fontId="0" fillId="0" borderId="2" pivotButton="0" quotePrefix="0" xfId="0"/>
    <xf numFmtId="0" fontId="6" fillId="0" borderId="1" applyAlignment="1" pivotButton="0" quotePrefix="0" xfId="6">
      <alignment vertical="top" wrapText="1"/>
    </xf>
    <xf numFmtId="0" fontId="6" fillId="0" borderId="1" applyAlignment="1" pivotButton="0" quotePrefix="0" xfId="6">
      <alignment vertical="center"/>
    </xf>
    <xf numFmtId="0" fontId="7" fillId="0" borderId="1" applyAlignment="1" pivotButton="0" quotePrefix="0" xfId="6">
      <alignment vertical="center"/>
    </xf>
    <xf numFmtId="0" fontId="6" fillId="0" borderId="1" applyAlignment="1" pivotButton="0" quotePrefix="0" xfId="6">
      <alignment vertical="center" wrapText="1"/>
    </xf>
    <xf numFmtId="164" fontId="7" fillId="3" borderId="3" applyAlignment="1" pivotButton="0" quotePrefix="0" xfId="7">
      <alignment horizontal="right" vertical="center"/>
    </xf>
    <xf numFmtId="164" fontId="6" fillId="0" borderId="1" applyAlignment="1" pivotButton="0" quotePrefix="0" xfId="8">
      <alignment horizontal="right" vertical="center"/>
    </xf>
    <xf numFmtId="164" fontId="8" fillId="4" borderId="1" applyAlignment="1" pivotButton="0" quotePrefix="0" xfId="10">
      <alignment horizontal="right" vertical="center"/>
    </xf>
    <xf numFmtId="0" fontId="6" fillId="5" borderId="1" applyAlignment="1" pivotButton="0" quotePrefix="0" xfId="12">
      <alignment vertical="top" wrapText="1"/>
    </xf>
    <xf numFmtId="0" fontId="7" fillId="4" borderId="1" applyAlignment="1" pivotButton="0" quotePrefix="0" xfId="13">
      <alignment vertical="center" wrapText="1"/>
    </xf>
    <xf numFmtId="0" fontId="11" fillId="0" borderId="1" applyAlignment="1" pivotButton="0" quotePrefix="0" xfId="15">
      <alignment vertical="top" wrapText="1"/>
    </xf>
    <xf numFmtId="0" fontId="12" fillId="0" borderId="1" applyAlignment="1" pivotButton="0" quotePrefix="0" xfId="16">
      <alignment vertical="center"/>
    </xf>
    <xf numFmtId="164" fontId="7" fillId="3" borderId="3" applyAlignment="1" applyProtection="1" pivotButton="0" quotePrefix="0" xfId="7">
      <alignment horizontal="right" vertical="center"/>
      <protection locked="0" hidden="0"/>
    </xf>
    <xf numFmtId="0" fontId="9" fillId="0" borderId="1" applyAlignment="1" pivotButton="0" quotePrefix="0" xfId="11">
      <alignment vertical="center" wrapText="1"/>
    </xf>
    <xf numFmtId="167" fontId="7" fillId="3" borderId="3" applyAlignment="1" applyProtection="1" pivotButton="0" quotePrefix="0" xfId="7">
      <alignment horizontal="right" vertical="center"/>
      <protection locked="0" hidden="0"/>
    </xf>
    <xf numFmtId="49" fontId="7" fillId="3" borderId="3" applyAlignment="1" applyProtection="1" pivotButton="0" quotePrefix="0" xfId="7">
      <alignment horizontal="right" vertical="center"/>
      <protection locked="0" hidden="0"/>
    </xf>
    <xf numFmtId="0" fontId="7" fillId="0" borderId="1" applyAlignment="1" pivotButton="0" quotePrefix="0" xfId="6">
      <alignment vertical="center" wrapText="1"/>
    </xf>
    <xf numFmtId="165" fontId="8" fillId="4" borderId="1" applyAlignment="1" pivotButton="0" quotePrefix="0" xfId="10">
      <alignment horizontal="right" vertical="center"/>
    </xf>
    <xf numFmtId="9" fontId="8" fillId="4" borderId="1" applyAlignment="1" pivotButton="0" quotePrefix="0" xfId="10">
      <alignment horizontal="right" vertical="center"/>
    </xf>
    <xf numFmtId="165" fontId="6" fillId="0" borderId="1" applyAlignment="1" pivotButton="0" quotePrefix="0" xfId="8">
      <alignment horizontal="right" vertical="center"/>
    </xf>
    <xf numFmtId="165" fontId="7" fillId="0" borderId="4" applyAlignment="1" pivotButton="0" quotePrefix="0" xfId="9">
      <alignment horizontal="right" vertical="center"/>
    </xf>
    <xf numFmtId="166" fontId="6" fillId="0" borderId="1" applyAlignment="1" pivotButton="0" quotePrefix="0" xfId="8">
      <alignment horizontal="right" vertical="center"/>
    </xf>
    <xf numFmtId="9" fontId="6" fillId="0" borderId="1" applyAlignment="1" pivotButton="0" quotePrefix="0" xfId="8">
      <alignment horizontal="right" vertical="center"/>
    </xf>
    <xf numFmtId="9" fontId="7" fillId="3" borderId="3" applyAlignment="1" applyProtection="1" pivotButton="0" quotePrefix="0" xfId="7">
      <alignment horizontal="right" vertical="center"/>
      <protection locked="0" hidden="0"/>
    </xf>
    <xf numFmtId="167" fontId="6" fillId="0" borderId="1" applyAlignment="1" pivotButton="0" quotePrefix="0" xfId="8">
      <alignment horizontal="right" vertical="center"/>
    </xf>
    <xf numFmtId="166" fontId="7" fillId="3" borderId="3" applyAlignment="1" pivotButton="0" quotePrefix="0" xfId="7">
      <alignment horizontal="right" vertical="center"/>
    </xf>
    <xf numFmtId="0" fontId="10" fillId="0" borderId="1" applyAlignment="1" pivotButton="0" quotePrefix="0" xfId="14">
      <alignment vertical="center"/>
    </xf>
    <xf numFmtId="167" fontId="7" fillId="3" borderId="3" applyAlignment="1" pivotButton="0" quotePrefix="0" xfId="7">
      <alignment horizontal="right" vertical="center"/>
    </xf>
  </cellXfs>
  <cellStyles count="17">
    <cellStyle name="Normal" xfId="0" builtinId="0" hidden="0"/>
    <cellStyle name="Perky Eyebrow" xfId="1" hidden="0"/>
    <cellStyle name="Perky Title" xfId="2" hidden="0"/>
    <cellStyle name="Perky Lead" xfId="3" hidden="0"/>
    <cellStyle name="Perky Section" xfId="4" hidden="0"/>
    <cellStyle name="Perky Table header" xfId="5" hidden="0"/>
    <cellStyle name="Perky Label" xfId="6" hidden="0"/>
    <cellStyle name="Perky Input" xfId="7" hidden="0"/>
    <cellStyle name="Perky Calc" xfId="8" hidden="0"/>
    <cellStyle name="Perky Total" xfId="9" hidden="0"/>
    <cellStyle name="Perky Key result" xfId="10" hidden="0"/>
    <cellStyle name="Perky Note" xfId="11" hidden="0"/>
    <cellStyle name="Perky Panel" xfId="12" hidden="0"/>
    <cellStyle name="Perky CTA" xfId="13" hidden="0"/>
    <cellStyle name="Perky Link" xfId="14" hidden="0"/>
    <cellStyle name="Perky Disclaimer" xfId="15" hidden="0"/>
    <cellStyle name="Perky Footer" xfId="16"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jpeg" Id="rId1" /></Relationships>
</file>

<file path=xl/drawings/_rels/drawing2.xml.rels><Relationships xmlns="http://schemas.openxmlformats.org/package/2006/relationships"><Relationship Type="http://schemas.openxmlformats.org/officeDocument/2006/relationships/image" Target="/xl/media/image2.jpeg" Id="rId1" /></Relationships>
</file>

<file path=xl/drawings/_rels/drawing3.xml.rels><Relationships xmlns="http://schemas.openxmlformats.org/package/2006/relationships"><Relationship Type="http://schemas.openxmlformats.org/officeDocument/2006/relationships/image" Target="/xl/media/image3.jpeg" Id="rId1" /></Relationships>
</file>

<file path=xl/drawings/_rels/drawing4.xml.rels><Relationships xmlns="http://schemas.openxmlformats.org/package/2006/relationships"><Relationship Type="http://schemas.openxmlformats.org/officeDocument/2006/relationships/image" Target="/xl/media/image4.jpeg" Id="rId1" /></Relationships>
</file>

<file path=xl/drawings/_rels/drawing5.xml.rels><Relationships xmlns="http://schemas.openxmlformats.org/package/2006/relationships"><Relationship Type="http://schemas.openxmlformats.org/officeDocument/2006/relationships/image" Target="/xl/media/image5.jpe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9686925" cy="2276475"/>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9420225" cy="2276475"/>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0429875" cy="2276475"/>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1315700" cy="2276475"/>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1553825" cy="227647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2.xml" Id="rId2" /></Relationships>
</file>

<file path=xl/worksheets/_rels/sheet3.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3.xml" Id="rId2" /></Relationships>
</file>

<file path=xl/worksheets/_rels/sheet4.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4.xml" Id="rId2" /></Relationships>
</file>

<file path=xl/worksheets/_rels/sheet5.xml.rels><Relationships xmlns="http://schemas.openxmlformats.org/package/2006/relationships"><Relationship Type="http://schemas.openxmlformats.org/officeDocument/2006/relationships/hyperlink" Target="https://www.gov.uk/guidance/rates-and-thresholds-for-employers-2025-to-2026" TargetMode="External" Id="rId1" /><Relationship Type="http://schemas.openxmlformats.org/officeDocument/2006/relationships/hyperlink" Target="https://www.gov.uk/guidance/rates-and-thresholds-for-employers-2025-to-2026" TargetMode="External" Id="rId2" /><Relationship Type="http://schemas.openxmlformats.org/officeDocument/2006/relationships/hyperlink" Target="https://www.gov.uk/claim-employment-allowance" TargetMode="External" Id="rId3" /><Relationship Type="http://schemas.openxmlformats.org/officeDocument/2006/relationships/hyperlink" Target="https://www.gov.uk/guidance/rates-and-thresholds-for-employers-2025-to-2026" TargetMode="External" Id="rId4" /><Relationship Type="http://schemas.openxmlformats.org/officeDocument/2006/relationships/hyperlink" Target="https://www.gov.uk/guidance/rates-and-thresholds-for-employers-2025-to-2026" TargetMode="External" Id="rId5" /><Relationship Type="http://schemas.openxmlformats.org/officeDocument/2006/relationships/hyperlink" Target="https://www.gov.uk/guidance/rates-and-thresholds-for-employers-2025-to-2026" TargetMode="External" Id="rId6" /><Relationship Type="http://schemas.openxmlformats.org/officeDocument/2006/relationships/hyperlink" Target="https://www.gov.uk/guidance/rates-and-thresholds-for-employers-2025-to-2026" TargetMode="External" Id="rId7" /><Relationship Type="http://schemas.openxmlformats.org/officeDocument/2006/relationships/hyperlink" Target="https://www.gov.uk/guidance/rates-and-thresholds-for-employers-2025-to-2026" TargetMode="External" Id="rId8" /><Relationship Type="http://schemas.openxmlformats.org/officeDocument/2006/relationships/hyperlink" Target="https://www.gov.uk/guidance/rates-and-thresholds-for-employers-2025-to-2026" TargetMode="External" Id="rId9" /><Relationship Type="http://schemas.openxmlformats.org/officeDocument/2006/relationships/hyperlink" Target="https://www.gov.uk/guidance/company-car-benefit-the-appropriate-percentage-480-appendix-2" TargetMode="External" Id="rId10" /><Relationship Type="http://schemas.openxmlformats.org/officeDocument/2006/relationships/hyperlink" Target="https://www.gov.uk/guidance/rates-and-thresholds-for-employers-2024-to-2025" TargetMode="External" Id="rId11" /><Relationship Type="http://schemas.openxmlformats.org/officeDocument/2006/relationships/hyperlink" Target="https://www.gov.uk/guidance/rates-and-thresholds-for-employers-2024-to-2025" TargetMode="External" Id="rId12" /><Relationship Type="http://schemas.openxmlformats.org/officeDocument/2006/relationships/hyperlink" Target="https://www.gov.uk/claim-employment-allowance/claim-for-past-years" TargetMode="External" Id="rId13" /><Relationship Type="http://schemas.openxmlformats.org/officeDocument/2006/relationships/hyperlink" Target="https://www.gov.uk/claim-employment-allowance/claim-for-past-years" TargetMode="External" Id="rId14" /><Relationship Type="http://schemas.openxmlformats.org/officeDocument/2006/relationships/hyperlink" Target="https://www.perkybenefits.co.uk/book-a-demo?utm_source=resource&amp;utm_medium=xlsx&amp;utm_campaign=employer-ni-impact-calculator" TargetMode="External" Id="rId15" /><Relationship Type="http://schemas.openxmlformats.org/officeDocument/2006/relationships/drawing" Target="/xl/drawings/drawing5.xml" Id="rId16" /></Relationships>
</file>

<file path=xl/worksheets/sheet1.xml><?xml version="1.0" encoding="utf-8"?>
<worksheet xmlns="http://schemas.openxmlformats.org/spreadsheetml/2006/main">
  <sheetPr>
    <tabColor rgb="00171717"/>
    <outlinePr summaryBelow="1" summaryRight="1"/>
    <pageSetUpPr fitToPage="1"/>
  </sheetPr>
  <dimension ref="B2:F39"/>
  <sheetViews>
    <sheetView showGridLines="0" workbookViewId="0">
      <selection activeCell="A1" sqref="A1"/>
    </sheetView>
  </sheetViews>
  <sheetFormatPr baseColWidth="8" defaultRowHeight="15"/>
  <cols>
    <col width="3" customWidth="1" min="1" max="1"/>
    <col width="34" customWidth="1" min="2" max="2"/>
    <col width="26" customWidth="1" min="3" max="3"/>
    <col width="26" customWidth="1" min="4" max="4"/>
    <col width="26" customWidth="1" min="5" max="5"/>
    <col width="26" customWidth="1" min="6" max="6"/>
  </cols>
  <sheetData>
    <row r="1" ht="179.2" customHeight="1"/>
    <row r="2" ht="29.8" customHeight="1">
      <c r="B2" s="1" t="inlineStr">
        <is>
          <t>Superseded – accurate as at 8 April 2025. This edition reflects the rules and rates in force when “The 15% Reality: How the New Employer NI Rate Affects Your P&amp;L – And How to Offset It” was published. Latest version: perkybenefits.co.uk/resources/employer-ni-impact-calculator</t>
        </is>
      </c>
      <c r="C2" s="1" t="n"/>
      <c r="D2" s="1" t="n"/>
      <c r="E2" s="1" t="n"/>
      <c r="F2" s="1" t="n"/>
    </row>
    <row r="3" ht="32" customHeight="1">
      <c r="B3" s="2" t="inlineStr">
        <is>
          <t>Start here</t>
        </is>
      </c>
    </row>
    <row r="4" ht="32.4" customHeight="1">
      <c r="B4" s="3" t="inlineStr">
        <is>
          <t>What the April 2025 employer NI changes cost you each year, and how much salary sacrifice can recover. Built for HR and finance teams; 2025/26 rates.</t>
        </is>
      </c>
      <c r="C4" s="3" t="n"/>
      <c r="D4" s="3" t="n"/>
      <c r="E4" s="3" t="n"/>
      <c r="F4" s="3" t="n"/>
    </row>
    <row r="5" ht="17.9" customHeight="1">
      <c r="B5" s="4" t="inlineStr">
        <is>
          <t>Accurate as at 8 April 2025 · 2025/26 tax year · Version 1.0</t>
        </is>
      </c>
      <c r="C5" s="5" t="n"/>
      <c r="D5" s="5" t="n"/>
      <c r="E5" s="5" t="n"/>
      <c r="F5" s="5" t="n"/>
    </row>
    <row r="7" ht="26" customHeight="1">
      <c r="B7" s="6" t="inlineStr">
        <is>
          <r>
            <rPr>
              <rFont val="Georgia"/>
              <color rgb="00FF4057"/>
              <sz val="14"/>
            </rPr>
            <t xml:space="preserve">1 · </t>
          </r>
          <r>
            <rPr>
              <rFont val="Georgia"/>
              <color rgb="00171717"/>
              <sz val="14"/>
            </rPr>
            <t>How to use this</t>
          </r>
        </is>
      </c>
      <c r="C7" s="7" t="n"/>
      <c r="D7" s="7" t="n"/>
      <c r="E7" s="7" t="n"/>
      <c r="F7" s="7" t="n"/>
    </row>
    <row r="9" ht="32.4" customHeight="1">
      <c r="B9" s="8" t="inlineStr">
        <is>
          <t>1.  Open 'Your payroll'. Type over the pink cells with your headcount, average salary and Employment Allowance position. Everything else calculates.</t>
        </is>
      </c>
      <c r="C9" s="9" t="n"/>
      <c r="D9" s="9" t="n"/>
      <c r="E9" s="9" t="n"/>
      <c r="F9" s="9" t="n"/>
    </row>
    <row r="10" ht="19.2" customHeight="1">
      <c r="B10" s="8" t="inlineStr">
        <is>
          <t>2.  Open 'Salary sacrifice' and enter your scheme: eligible headcount, average sacrifice, expected participation and admin cost.</t>
        </is>
      </c>
      <c r="C10" s="9" t="n"/>
      <c r="D10" s="9" t="n"/>
      <c r="E10" s="9" t="n"/>
      <c r="F10" s="9" t="n"/>
    </row>
    <row r="11" ht="32.4" customHeight="1">
      <c r="B11" s="8" t="inlineStr">
        <is>
          <t>3.  Read the mint cells. They hold the answers: the yearly cost of the April 2025 changes, the net NI saving from salary sacrifice, and the share of the increase it recovers.</t>
        </is>
      </c>
      <c r="C11" s="9" t="n"/>
      <c r="D11" s="9" t="n"/>
      <c r="E11" s="9" t="n"/>
      <c r="F11" s="9" t="n"/>
    </row>
    <row r="12" ht="32.4" customHeight="1">
      <c r="B12" s="8" t="inlineStr">
        <is>
          <t>4.  Check 'Rates &amp; sources' before you present the numbers. Every sheet is protected with no password (Review &gt; Unprotect Sheet), so a formula can't be overwritten by accident.</t>
        </is>
      </c>
      <c r="C12" s="9" t="n"/>
      <c r="D12" s="9" t="n"/>
      <c r="E12" s="9" t="n"/>
      <c r="F12" s="9" t="n"/>
    </row>
    <row r="14" ht="26" customHeight="1">
      <c r="B14" s="6" t="inlineStr">
        <is>
          <r>
            <rPr>
              <rFont val="Georgia"/>
              <color rgb="00FF4057"/>
              <sz val="14"/>
            </rPr>
            <t xml:space="preserve">2 · </t>
          </r>
          <r>
            <rPr>
              <rFont val="Georgia"/>
              <color rgb="00171717"/>
              <sz val="14"/>
            </rPr>
            <t>What each sheet does</t>
          </r>
        </is>
      </c>
      <c r="C14" s="7" t="n"/>
      <c r="D14" s="7" t="n"/>
      <c r="E14" s="7" t="n"/>
      <c r="F14" s="7" t="n"/>
    </row>
    <row r="16">
      <c r="B16" s="1" t="inlineStr">
        <is>
          <t>Sheet</t>
        </is>
      </c>
      <c r="C16" s="1" t="inlineStr">
        <is>
          <t>What it does</t>
        </is>
      </c>
      <c r="D16" s="1" t="n"/>
      <c r="E16" s="1" t="n"/>
      <c r="F16" s="1" t="n"/>
    </row>
    <row r="17" ht="32.4" customHeight="1">
      <c r="B17" s="10" t="inlineStr">
        <is>
          <t>Your payroll</t>
        </is>
      </c>
      <c r="C17" s="11" t="inlineStr">
        <is>
          <t>Your employer NI bill for 2025/26 after the Employment Allowance, and the yearly cost of the April 2025 changes against 2024/25.</t>
        </is>
      </c>
      <c r="D17" s="9" t="n"/>
      <c r="E17" s="9" t="n"/>
      <c r="F17" s="9" t="n"/>
    </row>
    <row r="18" ht="19.2" customHeight="1">
      <c r="B18" s="10" t="inlineStr">
        <is>
          <t>Salary sacrifice</t>
        </is>
      </c>
      <c r="C18" s="11" t="inlineStr">
        <is>
          <t>The net employer NI saving from salary sacrifice, a participation sensitivity table and the employee side.</t>
        </is>
      </c>
      <c r="D18" s="9" t="n"/>
      <c r="E18" s="9" t="n"/>
      <c r="F18" s="9" t="n"/>
    </row>
    <row r="19" ht="19.2" customHeight="1">
      <c r="B19" s="10" t="inlineStr">
        <is>
          <t>Scheme reference</t>
        </is>
      </c>
      <c r="C19" s="11" t="inlineStr">
        <is>
          <t>Which schemes save employer NI, typical sacrifice ranges, and which schemes save nothing for the employer.</t>
        </is>
      </c>
      <c r="D19" s="9" t="n"/>
      <c r="E19" s="9" t="n"/>
      <c r="F19" s="9" t="n"/>
    </row>
    <row r="20" ht="19.2" customHeight="1">
      <c r="B20" s="10" t="inlineStr">
        <is>
          <t>Rates &amp; sources</t>
        </is>
      </c>
      <c r="C20" s="11" t="inlineStr">
        <is>
          <t>Every rate the workbook uses, its GOV.UK source and when it was last verified.</t>
        </is>
      </c>
      <c r="D20" s="9" t="n"/>
      <c r="E20" s="9" t="n"/>
      <c r="F20" s="9" t="n"/>
    </row>
    <row r="23" ht="26" customHeight="1">
      <c r="B23" s="6" t="inlineStr">
        <is>
          <r>
            <rPr>
              <rFont val="Georgia"/>
              <color rgb="00FF4057"/>
              <sz val="14"/>
            </rPr>
            <t xml:space="preserve">3 · </t>
          </r>
          <r>
            <rPr>
              <rFont val="Georgia"/>
              <color rgb="00171717"/>
              <sz val="14"/>
            </rPr>
            <t>Which cells you change</t>
          </r>
        </is>
      </c>
      <c r="C23" s="7" t="n"/>
      <c r="D23" s="7" t="n"/>
      <c r="E23" s="7" t="n"/>
      <c r="F23" s="7" t="n"/>
    </row>
    <row r="25" ht="20" customHeight="1">
      <c r="B25" s="12" t="n">
        <v>12345</v>
      </c>
      <c r="C25" s="9" t="inlineStr">
        <is>
          <t>Pink cells with a coral edge are inputs. Type over them. Some are Yes / No lists.</t>
        </is>
      </c>
      <c r="D25" s="9" t="n"/>
      <c r="E25" s="9" t="n"/>
      <c r="F25" s="9" t="n"/>
    </row>
    <row r="26" ht="20" customHeight="1">
      <c r="B26" s="13" t="n">
        <v>12345</v>
      </c>
      <c r="C26" s="9" t="inlineStr">
        <is>
          <t>Plain cells are calculated, and protected so a formula isn't overwritten by accident.</t>
        </is>
      </c>
      <c r="D26" s="9" t="n"/>
      <c r="E26" s="9" t="n"/>
      <c r="F26" s="9" t="n"/>
    </row>
    <row r="27" ht="20" customHeight="1">
      <c r="B27" s="14" t="n">
        <v>12345</v>
      </c>
      <c r="C27" s="9" t="inlineStr">
        <is>
          <t>Mint cells are the answers to take to the board.</t>
        </is>
      </c>
      <c r="D27" s="9" t="n"/>
      <c r="E27" s="9" t="n"/>
      <c r="F27" s="9" t="n"/>
    </row>
    <row r="30" ht="26" customHeight="1">
      <c r="B30" s="6" t="inlineStr">
        <is>
          <r>
            <rPr>
              <rFont val="Georgia"/>
              <color rgb="00FF4057"/>
              <sz val="14"/>
            </rPr>
            <t xml:space="preserve">4 · </t>
          </r>
          <r>
            <rPr>
              <rFont val="Georgia"/>
              <color rgb="00171717"/>
              <sz val="14"/>
            </rPr>
            <t>Before you present these numbers</t>
          </r>
        </is>
      </c>
      <c r="C30" s="7" t="n"/>
      <c r="D30" s="7" t="n"/>
      <c r="E30" s="7" t="n"/>
      <c r="F30" s="7" t="n"/>
    </row>
    <row r="32" ht="32.4" customHeight="1">
      <c r="B32" s="15" t="inlineStr">
        <is>
          <t>Figures are illustrative. The model applies one average salary to everyone, on an annual basis; real payroll works per person and per pay period. If many staff earn under £9,100, model them separately.</t>
        </is>
      </c>
      <c r="C32" s="15" t="n"/>
      <c r="D32" s="15" t="n"/>
      <c r="E32" s="15" t="n"/>
      <c r="F32" s="15" t="n"/>
    </row>
    <row r="33" ht="32.4" customHeight="1">
      <c r="B33" s="15" t="inlineStr">
        <is>
          <t>Only compliant salary sacrifice saves employer NI. Sacrifice cannot take pay below the minimum wage, and it reduces the earnings used for Statutory Maternity Pay.</t>
        </is>
      </c>
      <c r="C33" s="15" t="n"/>
      <c r="D33" s="15" t="n"/>
      <c r="E33" s="15" t="n"/>
      <c r="F33" s="15" t="n"/>
    </row>
    <row r="34" ht="32.4" customHeight="1">
      <c r="B34" s="15" t="inlineStr">
        <is>
          <t>Net-pay benefits (for example grocery cashback or fuel discounts) are deducted after tax and NI. They carry no employer NI saving and are not modelled here.</t>
        </is>
      </c>
      <c r="C34" s="15" t="n"/>
      <c r="D34" s="15" t="n"/>
      <c r="E34" s="15" t="n"/>
      <c r="F34" s="15" t="n"/>
    </row>
    <row r="36" ht="26" customHeight="1">
      <c r="B36" s="16" t="inlineStr">
        <is>
          <t>Want this modelled on your own payroll data? Book a walkthrough at perkybenefits.co.uk/book-a-demo</t>
        </is>
      </c>
      <c r="C36" s="16" t="n"/>
      <c r="D36" s="16" t="n"/>
      <c r="E36" s="16" t="n"/>
      <c r="F36" s="16" t="n"/>
    </row>
    <row r="38" ht="37.7" customHeight="1">
      <c r="B38"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8" s="17" t="n"/>
      <c r="D38" s="17" t="n"/>
      <c r="E38" s="17" t="n"/>
      <c r="F38" s="17" t="n"/>
    </row>
    <row r="39">
      <c r="B39"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5">
    <mergeCell ref="B4:F4"/>
    <mergeCell ref="B7:F7"/>
    <mergeCell ref="C17:F17"/>
    <mergeCell ref="B3:F3"/>
    <mergeCell ref="C19:F19"/>
    <mergeCell ref="C18:F18"/>
    <mergeCell ref="B12:F12"/>
    <mergeCell ref="B2:F2"/>
    <mergeCell ref="B11:F11"/>
    <mergeCell ref="B23:F23"/>
    <mergeCell ref="B14:F14"/>
    <mergeCell ref="B38:F38"/>
    <mergeCell ref="B32:F32"/>
    <mergeCell ref="B34:F34"/>
    <mergeCell ref="B10:F10"/>
    <mergeCell ref="C20:F20"/>
    <mergeCell ref="C26:F26"/>
    <mergeCell ref="C16:F16"/>
    <mergeCell ref="C25:F25"/>
    <mergeCell ref="B9:F9"/>
    <mergeCell ref="B30:F30"/>
    <mergeCell ref="B33:F33"/>
    <mergeCell ref="B5:F5"/>
    <mergeCell ref="B36:F36"/>
    <mergeCell ref="C27:F27"/>
  </mergeCells>
  <hyperlinks>
    <hyperlink xmlns:r="http://schemas.openxmlformats.org/officeDocument/2006/relationships" ref="B36"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tabColor rgb="00FF4057"/>
    <outlinePr summaryBelow="1" summaryRight="1"/>
    <pageSetUpPr fitToPage="1"/>
  </sheetPr>
  <dimension ref="B2:F48"/>
  <sheetViews>
    <sheetView showGridLines="0" workbookViewId="0">
      <selection activeCell="A1" sqref="A1"/>
    </sheetView>
  </sheetViews>
  <sheetFormatPr baseColWidth="8" defaultRowHeight="15"/>
  <cols>
    <col width="3" customWidth="1" min="1" max="1"/>
    <col width="46" customWidth="1" min="2" max="2"/>
    <col width="16" customWidth="1" min="3" max="3"/>
    <col width="16" customWidth="1" min="4" max="4"/>
    <col width="16" customWidth="1" min="5" max="5"/>
    <col width="40" customWidth="1" min="6" max="6"/>
  </cols>
  <sheetData>
    <row r="1" ht="179.2" customHeight="1"/>
    <row r="2" ht="29.8" customHeight="1">
      <c r="B2" s="1" t="inlineStr">
        <is>
          <t>Superseded – accurate as at 8 April 2025. This edition reflects the rules and rates in force when “The 15% Reality: How the New Employer NI Rate Affects Your P&amp;L – And How to Offset It” was published. Latest version: perkybenefits.co.uk/resources/employer-ni-impact-calculator</t>
        </is>
      </c>
      <c r="C2" s="1" t="n"/>
      <c r="D2" s="1" t="n"/>
      <c r="E2" s="1" t="n"/>
      <c r="F2" s="1" t="n"/>
    </row>
    <row r="3" ht="32" customHeight="1">
      <c r="B3" s="2" t="inlineStr">
        <is>
          <t>Your payroll</t>
        </is>
      </c>
    </row>
    <row r="4" ht="19.2" customHeight="1">
      <c r="B4" s="3" t="inlineStr">
        <is>
          <t>Your employer NI bill for 2025/26, and what the April 2025 changes cost you each year. Type over the pink cells only.</t>
        </is>
      </c>
      <c r="C4" s="3" t="n"/>
      <c r="D4" s="3" t="n"/>
      <c r="E4" s="3" t="n"/>
      <c r="F4" s="3" t="n"/>
    </row>
    <row r="5" ht="17.9" customHeight="1">
      <c r="B5" s="4" t="inlineStr">
        <is>
          <t>Accurate as at 8 April 2025 · 2025/26 tax year · Version 1.0</t>
        </is>
      </c>
      <c r="C5" s="5" t="n"/>
      <c r="D5" s="5" t="n"/>
      <c r="E5" s="5" t="n"/>
      <c r="F5" s="5" t="n"/>
    </row>
    <row r="7" ht="26" customHeight="1">
      <c r="B7" s="6" t="inlineStr">
        <is>
          <r>
            <rPr>
              <rFont val="Georgia"/>
              <color rgb="00FF4057"/>
              <sz val="14"/>
            </rPr>
            <t xml:space="preserve">1 · </t>
          </r>
          <r>
            <rPr>
              <rFont val="Georgia"/>
              <color rgb="00171717"/>
              <sz val="14"/>
            </rPr>
            <t>Your workforce</t>
          </r>
        </is>
      </c>
      <c r="C7" s="7" t="n"/>
      <c r="D7" s="7" t="n"/>
      <c r="E7" s="7" t="n"/>
      <c r="F7" s="7" t="n"/>
    </row>
    <row r="9" ht="17.9" customHeight="1">
      <c r="B9" s="11" t="inlineStr">
        <is>
          <t>Employees paid above the secondary threshold</t>
        </is>
      </c>
      <c r="C9" s="19" t="n">
        <v>100</v>
      </c>
      <c r="D9" s="20" t="inlineStr">
        <is>
          <t>Example: 100 employees on an average of £35,000. Type over both.</t>
        </is>
      </c>
    </row>
    <row r="10">
      <c r="B10" s="11" t="inlineStr">
        <is>
          <t>Average gross annual salary</t>
        </is>
      </c>
      <c r="C10" s="21" t="n">
        <v>35000</v>
      </c>
    </row>
    <row r="11" ht="53.5" customHeight="1">
      <c r="B11" s="11" t="inlineStr">
        <is>
          <t>Can you claim the Employment Allowance?</t>
        </is>
      </c>
      <c r="C11" s="22" t="inlineStr">
        <is>
          <t>Yes</t>
        </is>
      </c>
      <c r="D11" s="20" t="inlineStr">
        <is>
          <t>Most employers can. You cannot claim if your company's only employee paid above the secondary threshold is its sole director, or if you are a public body or do more than half your work in the public sector (charities excepted). Only one company in a connected group can claim.</t>
        </is>
      </c>
    </row>
    <row r="13" ht="26" customHeight="1">
      <c r="B13" s="6" t="inlineStr">
        <is>
          <r>
            <rPr>
              <rFont val="Georgia"/>
              <color rgb="00FF4057"/>
              <sz val="14"/>
            </rPr>
            <t xml:space="preserve">2 · </t>
          </r>
          <r>
            <rPr>
              <rFont val="Georgia"/>
              <color rgb="00171717"/>
              <sz val="14"/>
            </rPr>
            <t>Your answers</t>
          </r>
        </is>
      </c>
      <c r="C13" s="7" t="n"/>
      <c r="D13" s="7" t="n"/>
      <c r="E13" s="7" t="n"/>
      <c r="F13" s="7" t="n"/>
    </row>
    <row r="15">
      <c r="B15" s="23" t="inlineStr">
        <is>
          <t>Extra employer NI a year from the April 2025 changes</t>
        </is>
      </c>
      <c r="C15" s="24">
        <f>C35</f>
        <v>82079.9999999999</v>
      </c>
    </row>
    <row r="16" ht="17.9" customHeight="1">
      <c r="B16" s="23" t="inlineStr">
        <is>
          <t>Net employer NI saving from salary sacrifice</t>
        </is>
      </c>
      <c r="C16" s="24">
        <f>'Salary sacrifice'!C21</f>
        <v>21500</v>
      </c>
      <c r="D16" s="20" t="inlineStr">
        <is>
          <t>From 'Salary sacrifice'. Enter your scheme inputs there.</t>
        </is>
      </c>
    </row>
    <row r="17">
      <c r="B17" s="23" t="inlineStr">
        <is>
          <t>Share of the April 2025 increase recovered</t>
        </is>
      </c>
      <c r="C17" s="25">
        <f>'Salary sacrifice'!C23</f>
        <v>0.261939571150098</v>
      </c>
    </row>
    <row r="19" ht="26" customHeight="1">
      <c r="B19" s="6" t="inlineStr">
        <is>
          <r>
            <rPr>
              <rFont val="Georgia"/>
              <color rgb="00FF4057"/>
              <sz val="14"/>
            </rPr>
            <t xml:space="preserve">3 · </t>
          </r>
          <r>
            <rPr>
              <rFont val="Georgia"/>
              <color rgb="00171717"/>
              <sz val="14"/>
            </rPr>
            <t>Employer NI, 2025/26</t>
          </r>
        </is>
      </c>
      <c r="C19" s="7" t="n"/>
      <c r="D19" s="7" t="n"/>
      <c r="E19" s="7" t="n"/>
      <c r="F19" s="7" t="n"/>
    </row>
    <row r="21">
      <c r="B21" s="11" t="inlineStr">
        <is>
          <t>Employer NI before the Employment Allowance</t>
        </is>
      </c>
      <c r="C21" s="26">
        <f>$C$9*MAX(0,$C$10-NI_Threshold)*NI_Rate</f>
        <v>450000</v>
      </c>
    </row>
    <row r="22">
      <c r="B22" s="11" t="inlineStr">
        <is>
          <t>Less: Employment Allowance</t>
        </is>
      </c>
      <c r="C22" s="26">
        <f>IF($C$11="Yes",MIN(EA_Max,C21),0)</f>
        <v>10500</v>
      </c>
    </row>
    <row r="23" ht="17.9" customHeight="1">
      <c r="B23" s="23" t="inlineStr">
        <is>
          <t>Employer NI payable, 2025/26</t>
        </is>
      </c>
      <c r="C23" s="27">
        <f>MAX(0,C21-C22)</f>
        <v>439500</v>
      </c>
      <c r="D23" s="20" t="inlineStr">
        <is>
          <t>The allowance cannot take the bill below zero.</t>
        </is>
      </c>
    </row>
    <row r="24">
      <c r="B24" s="11" t="inlineStr">
        <is>
          <t>Employer NI per employee</t>
        </is>
      </c>
      <c r="C24" s="26">
        <f>IFERROR(C23/$C$9,0)</f>
        <v>4395</v>
      </c>
    </row>
    <row r="25">
      <c r="B25" s="11" t="inlineStr">
        <is>
          <t>Employer NI as a share of gross payroll</t>
        </is>
      </c>
      <c r="C25" s="28">
        <f>IFERROR(C23/($C$9*$C$10),0)</f>
        <v>0.125571428571429</v>
      </c>
    </row>
    <row r="27" ht="26" customHeight="1">
      <c r="B27" s="6" t="inlineStr">
        <is>
          <r>
            <rPr>
              <rFont val="Georgia"/>
              <color rgb="00FF4057"/>
              <sz val="14"/>
            </rPr>
            <t xml:space="preserve">4 · </t>
          </r>
          <r>
            <rPr>
              <rFont val="Georgia"/>
              <color rgb="00171717"/>
              <sz val="14"/>
            </rPr>
            <t>What the April 2025 changes cost you (2025/26 v 2024/25)</t>
          </r>
        </is>
      </c>
      <c r="C27" s="7" t="n"/>
      <c r="D27" s="7" t="n"/>
      <c r="E27" s="7" t="n"/>
      <c r="F27" s="7" t="n"/>
    </row>
    <row r="29" ht="20" customHeight="1">
      <c r="C29" s="1" t="inlineStr">
        <is>
          <t>2025/26</t>
        </is>
      </c>
      <c r="D29" s="1" t="inlineStr">
        <is>
          <t>2024/25</t>
        </is>
      </c>
      <c r="E29" s="1" t="inlineStr">
        <is>
          <t>Change</t>
        </is>
      </c>
    </row>
    <row r="30">
      <c r="B30" s="11" t="inlineStr">
        <is>
          <t>Employer NI before the allowance</t>
        </is>
      </c>
      <c r="C30" s="26">
        <f>C21</f>
        <v>450000</v>
      </c>
      <c r="D30" s="26">
        <f>$C$9*MAX(0,$C$10-Base_Threshold)*Base_Rate</f>
        <v>357420</v>
      </c>
      <c r="E30" s="26">
        <f>C30-D30</f>
        <v>92579.9999999999</v>
      </c>
    </row>
    <row r="31" ht="41.6" customHeight="1">
      <c r="B31" s="11" t="inlineStr">
        <is>
          <t>Less: Employment Allowance</t>
        </is>
      </c>
      <c r="C31" s="26">
        <f>C22</f>
        <v>10500</v>
      </c>
      <c r="D31" s="26">
        <f>IF(AND($C$11="Yes",D30&lt;Base_EA_Limit),MIN(Base_EA,D30),0)</f>
        <v>0</v>
      </c>
      <c r="E31" s="26">
        <f>C31-D31</f>
        <v>10500</v>
      </c>
      <c r="F31" s="20" t="inlineStr">
        <is>
          <t>2024/25: £5,000, only where the bill was under £100,000. Nil here if your 2024/25 bill reaches £100,000.</t>
        </is>
      </c>
    </row>
    <row r="32">
      <c r="B32" s="23" t="inlineStr">
        <is>
          <t>Employer NI payable</t>
        </is>
      </c>
      <c r="C32" s="27">
        <f>MAX(0,C30-C31)</f>
        <v>439500</v>
      </c>
      <c r="D32" s="27">
        <f>MAX(0,D30-D31)</f>
        <v>357420</v>
      </c>
      <c r="E32" s="27">
        <f>C32-D32</f>
        <v>82079.9999999999</v>
      </c>
    </row>
    <row r="33">
      <c r="B33" s="11" t="inlineStr">
        <is>
          <t>Employer NI per employee</t>
        </is>
      </c>
      <c r="C33" s="26">
        <f>IFERROR(C32/$C$9,0)</f>
        <v>4395</v>
      </c>
      <c r="D33" s="26">
        <f>IFERROR(D32/$C$9,0)</f>
        <v>3574.2</v>
      </c>
      <c r="E33" s="26">
        <f>C33-D33</f>
        <v>820.799999999999</v>
      </c>
    </row>
    <row r="35" ht="29.8" customHeight="1">
      <c r="B35" s="23" t="inlineStr">
        <is>
          <t>Extra employer NI a year from the April 2025 changes</t>
        </is>
      </c>
      <c r="C35" s="24">
        <f>E32</f>
        <v>82079.9999999999</v>
      </c>
      <c r="D35" s="20" t="inlineStr">
        <is>
          <t>The yearly cost of the April 2025 rate, threshold and allowance changes on your current workforce, before any offset. Brackets mean you now pay less.</t>
        </is>
      </c>
    </row>
    <row r="36">
      <c r="B36" s="11" t="inlineStr">
        <is>
          <t>Per employee</t>
        </is>
      </c>
      <c r="C36" s="26">
        <f>E33</f>
        <v>820.799999999999</v>
      </c>
    </row>
    <row r="37">
      <c r="B37" s="11" t="inlineStr">
        <is>
          <t>As a share of the 2024/25 bill</t>
        </is>
      </c>
      <c r="C37" s="29">
        <f>IF(D32&gt;0,E32/D32,"n/a – no 2024/25 bill")</f>
        <v>0.229645794863186</v>
      </c>
    </row>
    <row r="39" ht="26" customHeight="1">
      <c r="B39" s="6" t="inlineStr">
        <is>
          <r>
            <rPr>
              <rFont val="Georgia"/>
              <color rgb="00171717"/>
              <sz val="14"/>
            </rPr>
            <t>Assumptions</t>
          </r>
        </is>
      </c>
      <c r="C39" s="7" t="n"/>
      <c r="D39" s="7" t="n"/>
      <c r="E39" s="7" t="n"/>
      <c r="F39" s="7" t="n"/>
    </row>
    <row r="41" ht="32.4" customHeight="1">
      <c r="B41" s="15" t="inlineStr">
        <is>
          <t>Annual basis, one average salary for everyone: (salary − secondary threshold) × rate. Real payroll works per person and per pay period. If many staff earn under £9,100 (often part-timers), model them separately: the average method overstates the April 2025 cost for them.</t>
        </is>
      </c>
      <c r="C41" s="15" t="n"/>
      <c r="D41" s="15" t="n"/>
      <c r="E41" s="15" t="n"/>
      <c r="F41" s="15" t="n"/>
    </row>
    <row r="42" ht="45.6" customHeight="1">
      <c r="B42" s="15" t="inlineStr">
        <is>
          <t>Standard threshold for everyone. This overstates the bill if you employ under-21s or apprentices under 25 (no employer NI on earnings up to £50,270), veterans in their first civilian year, or new staff at Freeport or Investment Zone sites (relief on earnings up to £25,000 for 36 months).</t>
        </is>
      </c>
      <c r="C42" s="15" t="n"/>
      <c r="D42" s="15" t="n"/>
      <c r="E42" s="15" t="n"/>
      <c r="F42" s="15" t="n"/>
    </row>
    <row r="43" ht="19.2" customHeight="1">
      <c r="B43" s="15" t="inlineStr">
        <is>
          <t>One Employment Allowance per group of connected companies. Bonuses, overtime and Class 1A on benefits are not modelled.</t>
        </is>
      </c>
      <c r="C43" s="15" t="n"/>
      <c r="D43" s="15" t="n"/>
      <c r="E43" s="15" t="n"/>
      <c r="F43" s="15" t="n"/>
    </row>
    <row r="45" ht="26" customHeight="1">
      <c r="B45" s="16" t="inlineStr">
        <is>
          <t>Want this modelled on your own payroll data? Book a walkthrough at perkybenefits.co.uk/book-a-demo</t>
        </is>
      </c>
      <c r="C45" s="16" t="n"/>
      <c r="D45" s="16" t="n"/>
      <c r="E45" s="16" t="n"/>
      <c r="F45" s="16" t="n"/>
    </row>
    <row r="47" ht="37.7" customHeight="1">
      <c r="B47"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47" s="17" t="n"/>
      <c r="D47" s="17" t="n"/>
      <c r="E47" s="17" t="n"/>
      <c r="F47" s="17" t="n"/>
    </row>
    <row r="48">
      <c r="B48"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0">
    <mergeCell ref="B4:F4"/>
    <mergeCell ref="B7:F7"/>
    <mergeCell ref="D11:F11"/>
    <mergeCell ref="B47:F47"/>
    <mergeCell ref="B3:F3"/>
    <mergeCell ref="B27:F27"/>
    <mergeCell ref="D16:F16"/>
    <mergeCell ref="B43:F43"/>
    <mergeCell ref="B39:F39"/>
    <mergeCell ref="B2:F2"/>
    <mergeCell ref="B42:F42"/>
    <mergeCell ref="D9:F9"/>
    <mergeCell ref="B13:F13"/>
    <mergeCell ref="D23:F23"/>
    <mergeCell ref="B19:F19"/>
    <mergeCell ref="D35:F35"/>
    <mergeCell ref="B5:F5"/>
    <mergeCell ref="B45:F45"/>
    <mergeCell ref="B41:F41"/>
    <mergeCell ref="F31"/>
  </mergeCells>
  <dataValidations count="1">
    <dataValidation sqref="C11" showDropDown="0" showInputMessage="0" showErrorMessage="0" allowBlank="0" type="list">
      <formula1>"Yes,No"</formula1>
    </dataValidation>
  </dataValidations>
  <hyperlinks>
    <hyperlink xmlns:r="http://schemas.openxmlformats.org/officeDocument/2006/relationships" ref="B45"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3.xml><?xml version="1.0" encoding="utf-8"?>
<worksheet xmlns="http://schemas.openxmlformats.org/spreadsheetml/2006/main">
  <sheetPr>
    <tabColor rgb="00FF4057"/>
    <outlinePr summaryBelow="1" summaryRight="1"/>
    <pageSetUpPr fitToPage="1"/>
  </sheetPr>
  <dimension ref="B2:I53"/>
  <sheetViews>
    <sheetView showGridLines="0" workbookViewId="0">
      <selection activeCell="A1" sqref="A1"/>
    </sheetView>
  </sheetViews>
  <sheetFormatPr baseColWidth="8" defaultRowHeight="15"/>
  <cols>
    <col width="3" customWidth="1" min="1" max="1"/>
    <col width="44" customWidth="1" min="2" max="2"/>
    <col width="14" customWidth="1" min="3" max="3"/>
    <col width="14" customWidth="1" min="4" max="4"/>
    <col width="15" customWidth="1" min="5" max="5"/>
    <col width="15" customWidth="1" min="6" max="6"/>
    <col width="13" customWidth="1" min="7" max="7"/>
    <col width="15" customWidth="1" min="8" max="8"/>
    <col width="17" customWidth="1" min="9" max="9"/>
  </cols>
  <sheetData>
    <row r="1" ht="179.2" customHeight="1"/>
    <row r="2" ht="29.8" customHeight="1">
      <c r="B2" s="1" t="inlineStr">
        <is>
          <t>Superseded – accurate as at 8 April 2025. This edition reflects the rules and rates in force when “The 15% Reality: How the New Employer NI Rate Affects Your P&amp;L – And How to Offset It” was published. Latest version: perkybenefits.co.uk/resources/employer-ni-impact-calculator</t>
        </is>
      </c>
      <c r="C2" s="1" t="n"/>
      <c r="D2" s="1" t="n"/>
      <c r="E2" s="1" t="n"/>
      <c r="F2" s="1" t="n"/>
      <c r="G2" s="1" t="n"/>
      <c r="H2" s="1" t="n"/>
      <c r="I2" s="1" t="n"/>
    </row>
    <row r="3" ht="32" customHeight="1">
      <c r="B3" s="2" t="inlineStr">
        <is>
          <t>Salary sacrifice</t>
        </is>
      </c>
    </row>
    <row r="4" ht="19.2" customHeight="1">
      <c r="B4" s="3" t="inlineStr">
        <is>
          <t>The employer NI saving from salary sacrifice, and the share of the April 2025 increase it recovers.</t>
        </is>
      </c>
      <c r="C4" s="3" t="n"/>
      <c r="D4" s="3" t="n"/>
      <c r="E4" s="3" t="n"/>
      <c r="F4" s="3" t="n"/>
      <c r="G4" s="3" t="n"/>
      <c r="H4" s="3" t="n"/>
      <c r="I4" s="3" t="n"/>
    </row>
    <row r="5" ht="17.9" customHeight="1">
      <c r="B5" s="4" t="inlineStr">
        <is>
          <t>Accurate as at 8 April 2025 · 2025/26 tax year · Version 1.0</t>
        </is>
      </c>
      <c r="C5" s="5" t="n"/>
      <c r="D5" s="5" t="n"/>
      <c r="E5" s="5" t="n"/>
      <c r="F5" s="5" t="n"/>
      <c r="G5" s="5" t="n"/>
      <c r="H5" s="5" t="n"/>
      <c r="I5" s="5" t="n"/>
    </row>
    <row r="7" ht="26" customHeight="1">
      <c r="B7" s="6" t="inlineStr">
        <is>
          <r>
            <rPr>
              <rFont val="Georgia"/>
              <color rgb="00FF4057"/>
              <sz val="14"/>
            </rPr>
            <t xml:space="preserve">1 · </t>
          </r>
          <r>
            <rPr>
              <rFont val="Georgia"/>
              <color rgb="00171717"/>
              <sz val="14"/>
            </rPr>
            <t>Your scheme inputs</t>
          </r>
        </is>
      </c>
      <c r="C7" s="7" t="n"/>
      <c r="D7" s="7" t="n"/>
      <c r="E7" s="7" t="n"/>
      <c r="F7" s="7" t="n"/>
      <c r="G7" s="7" t="n"/>
      <c r="H7" s="7" t="n"/>
      <c r="I7" s="7" t="n"/>
    </row>
    <row r="9" ht="17.9" customHeight="1">
      <c r="B9" s="11" t="inlineStr">
        <is>
          <t>Eligible headcount</t>
        </is>
      </c>
      <c r="C9" s="19">
        <f>'Your payroll'!C9</f>
        <v>100</v>
      </c>
      <c r="D9" s="20" t="inlineStr">
        <is>
          <t>Defaults to your payroll headcount. Leave out anyone a sacrifice would take below the minimum wage.</t>
        </is>
      </c>
    </row>
    <row r="10" ht="17.9" customHeight="1">
      <c r="B10" s="11" t="inlineStr">
        <is>
          <t>Average annual sacrifice per participant</t>
        </is>
      </c>
      <c r="C10" s="21" t="n">
        <v>4000</v>
      </c>
      <c r="D10" s="20" t="inlineStr">
        <is>
          <t>Gross pay given up each year.</t>
        </is>
      </c>
    </row>
    <row r="11" ht="17.9" customHeight="1">
      <c r="B11" s="11" t="inlineStr">
        <is>
          <t>Expected participation rate</t>
        </is>
      </c>
      <c r="C11" s="30" t="n">
        <v>0.4</v>
      </c>
      <c r="D11" s="20" t="inlineStr">
        <is>
          <t>Enter as a percentage, 0% to 100%. The biggest driver of the result.</t>
        </is>
      </c>
    </row>
    <row r="12" ht="17.9" customHeight="1">
      <c r="B12" s="11" t="inlineStr">
        <is>
          <t>Annual scheme admin cost</t>
        </is>
      </c>
      <c r="C12" s="21" t="n">
        <v>2500</v>
      </c>
      <c r="D12" s="20" t="inlineStr">
        <is>
          <t>Provider and payroll administration. Enter zero if bundled.</t>
        </is>
      </c>
    </row>
    <row r="13" ht="32.4" customHeight="1">
      <c r="B13" s="15" t="inlineStr">
        <is>
          <t>Enter schemes that save employer NI in full: pension, cycle to work, workplace nursery, bought annual leave. For EV, see 'Scheme reference'. Tech, phone and gym schemes save the employer nothing.</t>
        </is>
      </c>
      <c r="C13" s="15" t="n"/>
      <c r="D13" s="15" t="n"/>
      <c r="E13" s="15" t="n"/>
      <c r="F13" s="15" t="n"/>
      <c r="G13" s="15" t="n"/>
      <c r="H13" s="15" t="n"/>
      <c r="I13" s="15" t="n"/>
    </row>
    <row r="15" ht="26" customHeight="1">
      <c r="B15" s="6" t="inlineStr">
        <is>
          <r>
            <rPr>
              <rFont val="Georgia"/>
              <color rgb="00FF4057"/>
              <sz val="14"/>
            </rPr>
            <t xml:space="preserve">2 · </t>
          </r>
          <r>
            <rPr>
              <rFont val="Georgia"/>
              <color rgb="00171717"/>
              <sz val="14"/>
            </rPr>
            <t>Employer NI saving</t>
          </r>
        </is>
      </c>
      <c r="C15" s="7" t="n"/>
      <c r="D15" s="7" t="n"/>
      <c r="E15" s="7" t="n"/>
      <c r="F15" s="7" t="n"/>
      <c r="G15" s="7" t="n"/>
      <c r="H15" s="7" t="n"/>
      <c r="I15" s="7" t="n"/>
    </row>
    <row r="17">
      <c r="B17" s="11" t="inlineStr">
        <is>
          <t>Participating employees</t>
        </is>
      </c>
      <c r="C17" s="13">
        <f>ROUND($C$9*$C$11,0)</f>
        <v>40</v>
      </c>
    </row>
    <row r="18">
      <c r="B18" s="11" t="inlineStr">
        <is>
          <t>Total gross pay sacrificed each year</t>
        </is>
      </c>
      <c r="C18" s="26">
        <f>C17*$C$10</f>
        <v>160000</v>
      </c>
    </row>
    <row r="19" ht="29.8" customHeight="1">
      <c r="B19" s="11" t="inlineStr">
        <is>
          <t>Gross employer NI saving</t>
        </is>
      </c>
      <c r="C19" s="26">
        <f>MIN(C17*MIN($C$10,MAX(0,'Your payroll'!$C$10-NI_Threshold))*NI_Rate,'Your payroll'!$C$23)</f>
        <v>24000</v>
      </c>
      <c r="D19" s="20" t="inlineStr">
        <is>
          <t>15% of the pay sacrificed above the £5,000 secondary threshold, capped at your employer NI bill after the Employment Allowance.</t>
        </is>
      </c>
    </row>
    <row r="20">
      <c r="B20" s="11" t="inlineStr">
        <is>
          <t>Less: annual scheme admin cost</t>
        </is>
      </c>
      <c r="C20" s="26">
        <f>-$C$12</f>
        <v>-2500</v>
      </c>
    </row>
    <row r="21">
      <c r="B21" s="23" t="inlineStr">
        <is>
          <t>Net annual employer NI saving</t>
        </is>
      </c>
      <c r="C21" s="24">
        <f>C19+C20</f>
        <v>21500</v>
      </c>
    </row>
    <row r="22">
      <c r="B22" s="11" t="inlineStr">
        <is>
          <t>Net saving per participant</t>
        </is>
      </c>
      <c r="C22" s="26">
        <f>IFERROR(C21/C17,0)</f>
        <v>537.5</v>
      </c>
    </row>
    <row r="23" ht="17.9" customHeight="1">
      <c r="B23" s="23" t="inlineStr">
        <is>
          <t>Share of the April 2025 increase recovered</t>
        </is>
      </c>
      <c r="C23" s="25">
        <f>IF('Your payroll'!$C$35&gt;0,C21/'Your payroll'!$C$35,"n/a – no increase")</f>
        <v>0.261939571150098</v>
      </c>
      <c r="D23" s="20" t="inlineStr">
        <is>
          <t>Net saving ÷ the yearly cost of the April 2025 changes on 'Your payroll'.</t>
        </is>
      </c>
    </row>
    <row r="24">
      <c r="B24" s="11" t="inlineStr">
        <is>
          <t>Net saving as a share of your employer NI bill</t>
        </is>
      </c>
      <c r="C24" s="29">
        <f>IF('Your payroll'!$C$23&gt;0,C21/'Your payroll'!$C$23,"n/a – no NI bill")</f>
        <v>0.0489192263936291</v>
      </c>
    </row>
    <row r="26" ht="26" customHeight="1">
      <c r="B26" s="6" t="inlineStr">
        <is>
          <r>
            <rPr>
              <rFont val="Georgia"/>
              <color rgb="00FF4057"/>
              <sz val="14"/>
            </rPr>
            <t xml:space="preserve">3 · </t>
          </r>
          <r>
            <rPr>
              <rFont val="Georgia"/>
              <color rgb="00171717"/>
              <sz val="14"/>
            </rPr>
            <t>Participation sensitivity</t>
          </r>
        </is>
      </c>
      <c r="C26" s="7" t="n"/>
      <c r="D26" s="7" t="n"/>
      <c r="E26" s="7" t="n"/>
      <c r="F26" s="7" t="n"/>
      <c r="G26" s="7" t="n"/>
      <c r="H26" s="7" t="n"/>
      <c r="I26" s="7" t="n"/>
    </row>
    <row r="28" ht="19.2" customHeight="1">
      <c r="B28" s="20" t="inlineStr">
        <is>
          <t>Same headcount, sacrifice and admin cost. Only participation changes. The first row is your own input.</t>
        </is>
      </c>
      <c r="C28" s="20" t="n"/>
      <c r="D28" s="20" t="n"/>
      <c r="E28" s="20" t="n"/>
      <c r="F28" s="20" t="n"/>
      <c r="G28" s="20" t="n"/>
      <c r="H28" s="20" t="n"/>
      <c r="I28" s="20" t="n"/>
    </row>
    <row r="29" ht="30" customHeight="1">
      <c r="B29" s="1" t="inlineStr"/>
      <c r="C29" s="1" t="inlineStr">
        <is>
          <t>Participation</t>
        </is>
      </c>
      <c r="D29" s="1" t="inlineStr">
        <is>
          <t>Participants</t>
        </is>
      </c>
      <c r="E29" s="1" t="inlineStr">
        <is>
          <t>Pay sacrificed</t>
        </is>
      </c>
      <c r="F29" s="1" t="inlineStr">
        <is>
          <t>Gross saving</t>
        </is>
      </c>
      <c r="G29" s="1" t="inlineStr">
        <is>
          <t>Admin cost</t>
        </is>
      </c>
      <c r="H29" s="1" t="inlineStr">
        <is>
          <t>Net saving</t>
        </is>
      </c>
      <c r="I29" s="1" t="inlineStr">
        <is>
          <t>Share of increase recovered</t>
        </is>
      </c>
    </row>
    <row r="30">
      <c r="B30" s="9" t="inlineStr">
        <is>
          <t>Your input</t>
        </is>
      </c>
      <c r="C30" s="29">
        <f>$C$11</f>
        <v>0.4</v>
      </c>
      <c r="D30" s="13">
        <f>ROUND($C$9*C30,0)</f>
        <v>40</v>
      </c>
      <c r="E30" s="26">
        <f>D30*$C$10</f>
        <v>160000</v>
      </c>
      <c r="F30" s="26">
        <f>MIN(D30*MIN($C$10,MAX(0,'Your payroll'!$C$10-NI_Threshold))*NI_Rate,'Your payroll'!$C$23)</f>
        <v>24000</v>
      </c>
      <c r="G30" s="26">
        <f>$C$12</f>
        <v>2500</v>
      </c>
      <c r="H30" s="26">
        <f>F30-G30</f>
        <v>21500</v>
      </c>
      <c r="I30" s="29">
        <f>IF('Your payroll'!$C$35&gt;0,H30/'Your payroll'!$C$35,"n/a")</f>
        <v>0.261939571150098</v>
      </c>
    </row>
    <row r="31">
      <c r="B31" s="9" t="inlineStr"/>
      <c r="C31" s="29" t="n">
        <v>0.2</v>
      </c>
      <c r="D31" s="13">
        <f>ROUND($C$9*C31,0)</f>
        <v>20</v>
      </c>
      <c r="E31" s="26">
        <f>D31*$C$10</f>
        <v>80000</v>
      </c>
      <c r="F31" s="26">
        <f>MIN(D31*MIN($C$10,MAX(0,'Your payroll'!$C$10-NI_Threshold))*NI_Rate,'Your payroll'!$C$23)</f>
        <v>12000</v>
      </c>
      <c r="G31" s="26">
        <f>$C$12</f>
        <v>2500</v>
      </c>
      <c r="H31" s="26">
        <f>F31-G31</f>
        <v>9500</v>
      </c>
      <c r="I31" s="29">
        <f>IF('Your payroll'!$C$35&gt;0,H31/'Your payroll'!$C$35,"n/a")</f>
        <v>0.115740740740741</v>
      </c>
    </row>
    <row r="32">
      <c r="B32" s="9" t="inlineStr"/>
      <c r="C32" s="29" t="n">
        <v>0.4</v>
      </c>
      <c r="D32" s="13">
        <f>ROUND($C$9*C32,0)</f>
        <v>40</v>
      </c>
      <c r="E32" s="26">
        <f>D32*$C$10</f>
        <v>160000</v>
      </c>
      <c r="F32" s="26">
        <f>MIN(D32*MIN($C$10,MAX(0,'Your payroll'!$C$10-NI_Threshold))*NI_Rate,'Your payroll'!$C$23)</f>
        <v>24000</v>
      </c>
      <c r="G32" s="26">
        <f>$C$12</f>
        <v>2500</v>
      </c>
      <c r="H32" s="26">
        <f>F32-G32</f>
        <v>21500</v>
      </c>
      <c r="I32" s="29">
        <f>IF('Your payroll'!$C$35&gt;0,H32/'Your payroll'!$C$35,"n/a")</f>
        <v>0.261939571150098</v>
      </c>
    </row>
    <row r="33">
      <c r="B33" s="9" t="inlineStr"/>
      <c r="C33" s="29" t="n">
        <v>0.6</v>
      </c>
      <c r="D33" s="13">
        <f>ROUND($C$9*C33,0)</f>
        <v>60</v>
      </c>
      <c r="E33" s="26">
        <f>D33*$C$10</f>
        <v>240000</v>
      </c>
      <c r="F33" s="26">
        <f>MIN(D33*MIN($C$10,MAX(0,'Your payroll'!$C$10-NI_Threshold))*NI_Rate,'Your payroll'!$C$23)</f>
        <v>36000</v>
      </c>
      <c r="G33" s="26">
        <f>$C$12</f>
        <v>2500</v>
      </c>
      <c r="H33" s="26">
        <f>F33-G33</f>
        <v>33500</v>
      </c>
      <c r="I33" s="29">
        <f>IF('Your payroll'!$C$35&gt;0,H33/'Your payroll'!$C$35,"n/a")</f>
        <v>0.408138401559454</v>
      </c>
    </row>
    <row r="34">
      <c r="B34" s="9" t="inlineStr"/>
      <c r="C34" s="29" t="n">
        <v>0.8</v>
      </c>
      <c r="D34" s="13">
        <f>ROUND($C$9*C34,0)</f>
        <v>80</v>
      </c>
      <c r="E34" s="26">
        <f>D34*$C$10</f>
        <v>320000</v>
      </c>
      <c r="F34" s="26">
        <f>MIN(D34*MIN($C$10,MAX(0,'Your payroll'!$C$10-NI_Threshold))*NI_Rate,'Your payroll'!$C$23)</f>
        <v>48000</v>
      </c>
      <c r="G34" s="26">
        <f>$C$12</f>
        <v>2500</v>
      </c>
      <c r="H34" s="26">
        <f>F34-G34</f>
        <v>45500</v>
      </c>
      <c r="I34" s="29">
        <f>IF('Your payroll'!$C$35&gt;0,H34/'Your payroll'!$C$35,"n/a")</f>
        <v>0.554337231968811</v>
      </c>
    </row>
    <row r="35">
      <c r="B35" s="9" t="inlineStr"/>
      <c r="C35" s="29" t="n">
        <v>1</v>
      </c>
      <c r="D35" s="13">
        <f>ROUND($C$9*C35,0)</f>
        <v>100</v>
      </c>
      <c r="E35" s="26">
        <f>D35*$C$10</f>
        <v>400000</v>
      </c>
      <c r="F35" s="26">
        <f>MIN(D35*MIN($C$10,MAX(0,'Your payroll'!$C$10-NI_Threshold))*NI_Rate,'Your payroll'!$C$23)</f>
        <v>60000</v>
      </c>
      <c r="G35" s="26">
        <f>$C$12</f>
        <v>2500</v>
      </c>
      <c r="H35" s="26">
        <f>F35-G35</f>
        <v>57500</v>
      </c>
      <c r="I35" s="29">
        <f>IF('Your payroll'!$C$35&gt;0,H35/'Your payroll'!$C$35,"n/a")</f>
        <v>0.700536062378168</v>
      </c>
    </row>
    <row r="37" ht="26" customHeight="1">
      <c r="B37" s="6" t="inlineStr">
        <is>
          <r>
            <rPr>
              <rFont val="Georgia"/>
              <color rgb="00FF4057"/>
              <sz val="14"/>
            </rPr>
            <t xml:space="preserve">4 · </t>
          </r>
          <r>
            <rPr>
              <rFont val="Georgia"/>
              <color rgb="00171717"/>
              <sz val="14"/>
            </rPr>
            <t>The employee side (illustrative: basic-rate taxpayer)</t>
          </r>
        </is>
      </c>
      <c r="C37" s="7" t="n"/>
      <c r="D37" s="7" t="n"/>
      <c r="E37" s="7" t="n"/>
      <c r="F37" s="7" t="n"/>
      <c r="G37" s="7" t="n"/>
      <c r="H37" s="7" t="n"/>
      <c r="I37" s="7" t="n"/>
    </row>
    <row r="39" ht="29.8" customHeight="1">
      <c r="B39" s="11" t="inlineStr">
        <is>
          <t>Employee NI saved per participant</t>
        </is>
      </c>
      <c r="C39" s="26">
        <f>(MAX(0,MIN('Your payroll'!$C$10,Upper_Earnings_Limit)-Primary_Threshold)*EE_NI_Main+MAX(0,'Your payroll'!$C$10-Upper_Earnings_Limit)*EE_NI_Upper)-(MAX(0,MIN(MAX(0,'Your payroll'!$C$10-$C$10),Upper_Earnings_Limit)-Primary_Threshold)*EE_NI_Main+MAX(0,'Your payroll'!$C$10-$C$10-Upper_Earnings_Limit)*EE_NI_Upper)</f>
        <v>320</v>
      </c>
      <c r="D39" s="20" t="inlineStr">
        <is>
          <t>On the average salary from 'Your payroll': 8% between the primary threshold and the Upper Earnings Limit, 2% above it.</t>
        </is>
      </c>
    </row>
    <row r="40" ht="53.5" customHeight="1">
      <c r="B40" s="11" t="inlineStr">
        <is>
          <t>Income tax relief at the basic rate</t>
        </is>
      </c>
      <c r="C40" s="26">
        <f>$C$10*Basic_Rate_Tax</f>
        <v>800</v>
      </c>
      <c r="D40" s="20" t="inlineStr">
        <is>
          <t>Basic rate shown (40% for higher-rate taxpayers; Scottish rates differ). Pension, cycle to work and workplace nursery only. For pension, tax relief is available without sacrifice too, so the extra gain from sacrifice is the NI. EV drivers pay BIK tax; tech, phone and gym schemes give no income tax relief.</t>
        </is>
      </c>
    </row>
    <row r="41">
      <c r="B41" s="23" t="inlineStr">
        <is>
          <t>Combined employee saving per participant</t>
        </is>
      </c>
      <c r="C41" s="27">
        <f>C39+C40</f>
        <v>1120</v>
      </c>
    </row>
    <row r="43" ht="26" customHeight="1">
      <c r="B43" s="6" t="inlineStr">
        <is>
          <r>
            <rPr>
              <rFont val="Georgia"/>
              <color rgb="00171717"/>
              <sz val="14"/>
            </rPr>
            <t>Before you rely on this</t>
          </r>
        </is>
      </c>
      <c r="C43" s="7" t="n"/>
      <c r="D43" s="7" t="n"/>
      <c r="E43" s="7" t="n"/>
      <c r="F43" s="7" t="n"/>
      <c r="G43" s="7" t="n"/>
      <c r="H43" s="7" t="n"/>
      <c r="I43" s="7" t="n"/>
    </row>
    <row r="45" ht="19.2" customHeight="1">
      <c r="B45" s="15" t="inlineStr">
        <is>
          <t>Sacrifice cannot take pay below the minimum wage. Check each pay period, across all sacrifices combined.</t>
        </is>
      </c>
      <c r="C45" s="15" t="n"/>
      <c r="D45" s="15" t="n"/>
      <c r="E45" s="15" t="n"/>
      <c r="F45" s="15" t="n"/>
      <c r="G45" s="15" t="n"/>
      <c r="H45" s="15" t="n"/>
      <c r="I45" s="15" t="n"/>
    </row>
    <row r="46" ht="19.2" customHeight="1">
      <c r="B46" s="15" t="inlineStr">
        <is>
          <t>Sacrifice reduces the earnings used for Statutory Maternity Pay, and some lenders use the reduced salary. Disclose both at enrolment.</t>
        </is>
      </c>
      <c r="C46" s="15" t="n"/>
      <c r="D46" s="15" t="n"/>
      <c r="E46" s="15" t="n"/>
      <c r="F46" s="15" t="n"/>
      <c r="G46" s="15" t="n"/>
      <c r="H46" s="15" t="n"/>
      <c r="I46" s="15" t="n"/>
    </row>
    <row r="47" ht="19.2" customHeight="1">
      <c r="B47" s="15" t="inlineStr">
        <is>
          <t>Admin is a fixed cost. If net saving is negative at your likely participation, the scheme does not pay for itself in NI.</t>
        </is>
      </c>
      <c r="C47" s="15" t="n"/>
      <c r="D47" s="15" t="n"/>
      <c r="E47" s="15" t="n"/>
      <c r="F47" s="15" t="n"/>
      <c r="G47" s="15" t="n"/>
      <c r="H47" s="15" t="n"/>
      <c r="I47" s="15" t="n"/>
    </row>
    <row r="48" ht="19.2" customHeight="1">
      <c r="B48" s="15" t="inlineStr">
        <is>
          <t>The saving rises in line with enrolment. Clear explanation at enrolment is the main lever.</t>
        </is>
      </c>
      <c r="C48" s="15" t="n"/>
      <c r="D48" s="15" t="n"/>
      <c r="E48" s="15" t="n"/>
      <c r="F48" s="15" t="n"/>
      <c r="G48" s="15" t="n"/>
      <c r="H48" s="15" t="n"/>
      <c r="I48" s="15" t="n"/>
    </row>
    <row r="50" ht="26" customHeight="1">
      <c r="B50" s="16" t="inlineStr">
        <is>
          <t>Want this modelled on your own payroll data? Book a walkthrough at perkybenefits.co.uk/book-a-demo</t>
        </is>
      </c>
      <c r="C50" s="16" t="n"/>
      <c r="D50" s="16" t="n"/>
      <c r="E50" s="16" t="n"/>
      <c r="F50" s="16" t="n"/>
      <c r="G50" s="16" t="n"/>
      <c r="H50" s="16" t="n"/>
      <c r="I50" s="16" t="n"/>
    </row>
    <row r="52" ht="37.7" customHeight="1">
      <c r="B52"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52" s="17" t="n"/>
      <c r="D52" s="17" t="n"/>
      <c r="E52" s="17" t="n"/>
      <c r="F52" s="17" t="n"/>
      <c r="G52" s="17" t="n"/>
      <c r="H52" s="17" t="n"/>
      <c r="I52" s="17" t="n"/>
    </row>
    <row r="53">
      <c r="B53"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5">
    <mergeCell ref="D11:I11"/>
    <mergeCell ref="B7:I7"/>
    <mergeCell ref="B47:I47"/>
    <mergeCell ref="B3:I3"/>
    <mergeCell ref="B46:I46"/>
    <mergeCell ref="B43:I43"/>
    <mergeCell ref="B52:I52"/>
    <mergeCell ref="B48:I48"/>
    <mergeCell ref="B50:I50"/>
    <mergeCell ref="B2:I2"/>
    <mergeCell ref="D9:I9"/>
    <mergeCell ref="D12:I12"/>
    <mergeCell ref="D39:I39"/>
    <mergeCell ref="B13:I13"/>
    <mergeCell ref="D23:I23"/>
    <mergeCell ref="B28:I28"/>
    <mergeCell ref="B37:I37"/>
    <mergeCell ref="D19:I19"/>
    <mergeCell ref="D10:I10"/>
    <mergeCell ref="B15:I15"/>
    <mergeCell ref="D40:I40"/>
    <mergeCell ref="B5:I5"/>
    <mergeCell ref="B45:I45"/>
    <mergeCell ref="B4:I4"/>
    <mergeCell ref="B26:I26"/>
  </mergeCells>
  <hyperlinks>
    <hyperlink xmlns:r="http://schemas.openxmlformats.org/officeDocument/2006/relationships" ref="B50"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4.xml><?xml version="1.0" encoding="utf-8"?>
<worksheet xmlns="http://schemas.openxmlformats.org/spreadsheetml/2006/main">
  <sheetPr>
    <tabColor rgb="00171717"/>
    <outlinePr summaryBelow="1" summaryRight="1"/>
    <pageSetUpPr fitToPage="1"/>
  </sheetPr>
  <dimension ref="B2:H33"/>
  <sheetViews>
    <sheetView showGridLines="0" workbookViewId="0">
      <selection activeCell="A1" sqref="A1"/>
    </sheetView>
  </sheetViews>
  <sheetFormatPr baseColWidth="8" defaultRowHeight="15"/>
  <cols>
    <col width="3" customWidth="1" min="1" max="1"/>
    <col width="30" customWidth="1" min="2" max="2"/>
    <col width="13" customWidth="1" min="3" max="3"/>
    <col width="13" customWidth="1" min="4" max="4"/>
    <col width="13" customWidth="1" min="5" max="5"/>
    <col width="15" customWidth="1" min="6" max="6"/>
    <col width="15" customWidth="1" min="7" max="7"/>
    <col width="62" customWidth="1" min="8" max="8"/>
  </cols>
  <sheetData>
    <row r="1" ht="179.2" customHeight="1"/>
    <row r="2" ht="29.8" customHeight="1">
      <c r="B2" s="1" t="inlineStr">
        <is>
          <t>Superseded – accurate as at 8 April 2025. This edition reflects the rules and rates in force when “The 15% Reality: How the New Employer NI Rate Affects Your P&amp;L – And How to Offset It” was published. Latest version: perkybenefits.co.uk/resources/employer-ni-impact-calculator</t>
        </is>
      </c>
      <c r="C2" s="1" t="n"/>
      <c r="D2" s="1" t="n"/>
      <c r="E2" s="1" t="n"/>
      <c r="F2" s="1" t="n"/>
      <c r="G2" s="1" t="n"/>
      <c r="H2" s="1" t="n"/>
    </row>
    <row r="3" ht="32" customHeight="1">
      <c r="B3" s="2" t="inlineStr">
        <is>
          <t>Scheme reference</t>
        </is>
      </c>
    </row>
    <row r="4" ht="19.2" customHeight="1">
      <c r="B4" s="3" t="inlineStr">
        <is>
          <t>Which schemes save employer NI, and roughly how much per participant. Ranges are illustrative planning figures, not quotes.</t>
        </is>
      </c>
      <c r="C4" s="3" t="n"/>
      <c r="D4" s="3" t="n"/>
      <c r="E4" s="3" t="n"/>
      <c r="F4" s="3" t="n"/>
      <c r="G4" s="3" t="n"/>
      <c r="H4" s="3" t="n"/>
    </row>
    <row r="5" ht="17.9" customHeight="1">
      <c r="B5" s="4" t="inlineStr">
        <is>
          <t>Accurate as at 8 April 2025 · 2025/26 tax year · Version 1.0</t>
        </is>
      </c>
      <c r="C5" s="5" t="n"/>
      <c r="D5" s="5" t="n"/>
      <c r="E5" s="5" t="n"/>
      <c r="F5" s="5" t="n"/>
      <c r="G5" s="5" t="n"/>
      <c r="H5" s="5" t="n"/>
    </row>
    <row r="7" ht="26" customHeight="1">
      <c r="B7" s="6" t="inlineStr">
        <is>
          <r>
            <rPr>
              <rFont val="Georgia"/>
              <color rgb="00FF4057"/>
              <sz val="14"/>
            </rPr>
            <t xml:space="preserve">A · </t>
          </r>
          <r>
            <rPr>
              <rFont val="Georgia"/>
              <color rgb="00171717"/>
              <sz val="14"/>
            </rPr>
            <t>Saves employer NI (outside the optional remuneration rules)</t>
          </r>
        </is>
      </c>
      <c r="C7" s="7" t="n"/>
      <c r="D7" s="7" t="n"/>
      <c r="E7" s="7" t="n"/>
      <c r="F7" s="7" t="n"/>
      <c r="G7" s="7" t="n"/>
      <c r="H7" s="7" t="n"/>
    </row>
    <row r="9" ht="42" customHeight="1">
      <c r="B9" s="1" t="inlineStr">
        <is>
          <t>Scheme</t>
        </is>
      </c>
      <c r="C9" s="1" t="inlineStr">
        <is>
          <t>Annual sacrifice, low</t>
        </is>
      </c>
      <c r="D9" s="1" t="inlineStr">
        <is>
          <t>Annual sacrifice, high</t>
        </is>
      </c>
      <c r="E9" s="1" t="inlineStr">
        <is>
          <t>Car list price (EV only)</t>
        </is>
      </c>
      <c r="F9" s="1" t="inlineStr">
        <is>
          <t>Employer NI saving per participant, low</t>
        </is>
      </c>
      <c r="G9" s="1" t="inlineStr">
        <is>
          <t>Employer NI saving per participant, high</t>
        </is>
      </c>
      <c r="H9" s="1" t="inlineStr">
        <is>
          <t>Notes</t>
        </is>
      </c>
    </row>
    <row r="10" ht="17.9" customHeight="1">
      <c r="B10" s="23" t="inlineStr">
        <is>
          <t>Pension salary sacrifice</t>
        </is>
      </c>
      <c r="C10" s="21" t="n">
        <v>1500</v>
      </c>
      <c r="D10" s="21" t="n">
        <v>6000</v>
      </c>
      <c r="E10" s="13" t="inlineStr">
        <is>
          <t>–</t>
        </is>
      </c>
      <c r="F10" s="26">
        <f>C10*NI_Rate</f>
        <v>225</v>
      </c>
      <c r="G10" s="26">
        <f>D10*NI_Rate</f>
        <v>900</v>
      </c>
      <c r="H10" s="20" t="inlineStr">
        <is>
          <t>Widest eligibility.</t>
        </is>
      </c>
    </row>
    <row r="11" ht="29.8" customHeight="1">
      <c r="B11" s="23" t="inlineStr">
        <is>
          <t>Workplace nursery (s.318 ITEPA)</t>
        </is>
      </c>
      <c r="C11" s="21" t="n">
        <v>5000</v>
      </c>
      <c r="D11" s="21" t="n">
        <v>12000</v>
      </c>
      <c r="E11" s="13" t="inlineStr">
        <is>
          <t>–</t>
        </is>
      </c>
      <c r="F11" s="26">
        <f>C11*NI_Rate</f>
        <v>750</v>
      </c>
      <c r="G11" s="26">
        <f>D11*NI_Rate</f>
        <v>1800</v>
      </c>
      <c r="H11" s="20" t="inlineStr">
        <is>
          <t>The employer needs genuine financial and management responsibility. HMRC does not approve schemes; see Agent Update 121 (July 2024).</t>
        </is>
      </c>
    </row>
    <row r="12" ht="17.9" customHeight="1">
      <c r="B12" s="23" t="inlineStr">
        <is>
          <t>Cycle to work</t>
        </is>
      </c>
      <c r="C12" s="21" t="n">
        <v>800</v>
      </c>
      <c r="D12" s="21" t="n">
        <v>2500</v>
      </c>
      <c r="E12" s="13" t="inlineStr">
        <is>
          <t>–</t>
        </is>
      </c>
      <c r="F12" s="26">
        <f>C12*NI_Rate</f>
        <v>120</v>
      </c>
      <c r="G12" s="26">
        <f>D12*NI_Rate</f>
        <v>375</v>
      </c>
      <c r="H12" s="20" t="inlineStr">
        <is>
          <t>No BIK where the statutory conditions are met. Enter the annual amount.</t>
        </is>
      </c>
    </row>
    <row r="13" ht="29.8" customHeight="1">
      <c r="B13" s="23" t="inlineStr">
        <is>
          <t>Annual leave purchase</t>
        </is>
      </c>
      <c r="C13" s="21" t="n">
        <v>500</v>
      </c>
      <c r="D13" s="21" t="n">
        <v>2000</v>
      </c>
      <c r="E13" s="13" t="inlineStr">
        <is>
          <t>–</t>
        </is>
      </c>
      <c r="F13" s="26">
        <f>C13*NI_Rate</f>
        <v>75</v>
      </c>
      <c r="G13" s="26">
        <f>D13*NI_Rate</f>
        <v>300</v>
      </c>
      <c r="H13" s="20" t="inlineStr">
        <is>
          <t>A pay reduction for less work, not a benefit. Check cover and the minimum wage floor.</t>
        </is>
      </c>
    </row>
    <row r="14" ht="65.40000000000001" customHeight="1">
      <c r="B14" s="23" t="inlineStr">
        <is>
          <t>Electric car (zero emission, 0g/km)</t>
        </is>
      </c>
      <c r="C14" s="21" t="n">
        <v>3600</v>
      </c>
      <c r="D14" s="21" t="n">
        <v>9600</v>
      </c>
      <c r="E14" s="21" t="n">
        <v>40000</v>
      </c>
      <c r="F14" s="26">
        <f>C14*NI_Rate-E14*EV_BIK*Class1A_Rate</f>
        <v>360</v>
      </c>
      <c r="G14" s="26">
        <f>D14*NI_Rate-E14*EV_BIK*Class1A_Rate</f>
        <v>1260</v>
      </c>
      <c r="H14" s="20" t="inlineStr">
        <is>
          <t>Fully electric cars only. BIK is 3% in 2025/26, legislated to rise to 4% in 2026/27 and 5% in 2027/28. Plug-in hybrids of 75g/km or less also escape the optional remuneration rules but are taxed at 3%–21% in 2025/26, so the employer saving is smaller and can be negative. Saving shown net of employer Class 1A on the BIK.</t>
        </is>
      </c>
    </row>
    <row r="16" ht="26" customHeight="1">
      <c r="B16" s="6" t="inlineStr">
        <is>
          <r>
            <rPr>
              <rFont val="Georgia"/>
              <color rgb="00FF4057"/>
              <sz val="14"/>
            </rPr>
            <t xml:space="preserve">B · </t>
          </r>
          <r>
            <rPr>
              <rFont val="Georgia"/>
              <color rgb="00171717"/>
              <sz val="14"/>
            </rPr>
            <t>Saves the employee NI only (caught by the optional remuneration rules)</t>
          </r>
        </is>
      </c>
      <c r="C16" s="7" t="n"/>
      <c r="D16" s="7" t="n"/>
      <c r="E16" s="7" t="n"/>
      <c r="F16" s="7" t="n"/>
      <c r="G16" s="7" t="n"/>
      <c r="H16" s="7" t="n"/>
    </row>
    <row r="18" ht="19.2" customHeight="1">
      <c r="B18" s="15" t="inlineStr">
        <is>
          <t>Taxed on the higher of the salary given up and the benefit value. Employer Class 1A on that amount cancels the Class 1 saving, or more.</t>
        </is>
      </c>
      <c r="C18" s="15" t="n"/>
      <c r="D18" s="15" t="n"/>
      <c r="E18" s="15" t="n"/>
      <c r="F18" s="15" t="n"/>
      <c r="G18" s="15" t="n"/>
      <c r="H18" s="15" t="n"/>
    </row>
    <row r="19" ht="30" customHeight="1">
      <c r="B19" s="1" t="inlineStr">
        <is>
          <t>Scheme</t>
        </is>
      </c>
      <c r="C19" s="1" t="inlineStr">
        <is>
          <t>Annual sacrifice, low</t>
        </is>
      </c>
      <c r="D19" s="1" t="inlineStr">
        <is>
          <t>Annual sacrifice, high</t>
        </is>
      </c>
      <c r="E19" s="1" t="inlineStr"/>
      <c r="F19" s="1" t="inlineStr">
        <is>
          <t>Employer NI saving</t>
        </is>
      </c>
      <c r="G19" s="1" t="inlineStr">
        <is>
          <t>Employee</t>
        </is>
      </c>
      <c r="H19" s="1" t="inlineStr">
        <is>
          <t>Notes</t>
        </is>
      </c>
    </row>
    <row r="20" ht="29.8" customHeight="1">
      <c r="B20" s="10" t="inlineStr">
        <is>
          <t>Technology scheme</t>
        </is>
      </c>
      <c r="C20" s="31" t="n">
        <v>400</v>
      </c>
      <c r="D20" s="31" t="n">
        <v>1500</v>
      </c>
      <c r="F20" s="13" t="inlineStr">
        <is>
          <t>Nil</t>
        </is>
      </c>
      <c r="G20" s="13" t="inlineStr">
        <is>
          <t>NI only</t>
        </is>
      </c>
      <c r="H20" s="20" t="inlineStr">
        <is>
          <t>The employee keeps the NI saving only where the employer contracts with the supplier.</t>
        </is>
      </c>
    </row>
    <row r="21" ht="29.8" customHeight="1">
      <c r="B21" s="10" t="inlineStr">
        <is>
          <t>Mobile phone scheme</t>
        </is>
      </c>
      <c r="C21" s="31" t="n">
        <v>240</v>
      </c>
      <c r="D21" s="31" t="n">
        <v>600</v>
      </c>
      <c r="F21" s="13" t="inlineStr">
        <is>
          <t>Nil</t>
        </is>
      </c>
      <c r="G21" s="13" t="inlineStr">
        <is>
          <t>NI only</t>
        </is>
      </c>
      <c r="H21" s="20" t="inlineStr">
        <is>
          <t>The phone exemption does not apply under salary sacrifice. A phone provided without sacrifice stays exempt.</t>
        </is>
      </c>
    </row>
    <row r="22" ht="29.8" customHeight="1">
      <c r="B22" s="10" t="inlineStr">
        <is>
          <t>Gym and lifestyle</t>
        </is>
      </c>
      <c r="C22" s="31" t="n">
        <v>300</v>
      </c>
      <c r="D22" s="31" t="n">
        <v>900</v>
      </c>
      <c r="F22" s="13" t="inlineStr">
        <is>
          <t>Nil</t>
        </is>
      </c>
      <c r="G22" s="13" t="inlineStr">
        <is>
          <t>NI only</t>
        </is>
      </c>
      <c r="H22" s="20" t="inlineStr">
        <is>
          <t>Same position. An on-site facility outside sacrifice may qualify for the sports facility exemption.</t>
        </is>
      </c>
    </row>
    <row r="24" ht="26" customHeight="1">
      <c r="B24" s="6" t="inlineStr">
        <is>
          <r>
            <rPr>
              <rFont val="Georgia"/>
              <color rgb="00FF4057"/>
              <sz val="14"/>
            </rPr>
            <t xml:space="preserve">C · </t>
          </r>
          <r>
            <rPr>
              <rFont val="Georgia"/>
              <color rgb="00171717"/>
              <sz val="14"/>
            </rPr>
            <t>Net-pay benefits – not salary sacrifice</t>
          </r>
        </is>
      </c>
      <c r="C24" s="7" t="n"/>
      <c r="D24" s="7" t="n"/>
      <c r="E24" s="7" t="n"/>
      <c r="F24" s="7" t="n"/>
      <c r="G24" s="7" t="n"/>
      <c r="H24" s="7" t="n"/>
    </row>
    <row r="26" ht="32.4" customHeight="1">
      <c r="B26" s="15" t="inlineStr">
        <is>
          <t>Deducted from net pay, after tax and NI – for example a grocery cashback or fuel discount scheme. No effect on gross pay, tax or NI: the employee's saving is the cashback or discount. Do not enter these in the model.</t>
        </is>
      </c>
      <c r="C26" s="15" t="n"/>
      <c r="D26" s="15" t="n"/>
      <c r="E26" s="15" t="n"/>
      <c r="F26" s="15" t="n"/>
      <c r="G26" s="15" t="n"/>
      <c r="H26" s="15" t="n"/>
    </row>
    <row r="28" ht="19.2" customHeight="1">
      <c r="B28" s="15" t="inlineStr">
        <is>
          <t>Keep an audit trail: signed contract variation, joiner and leaver dates, minimum wage checks and payroll reconciliation. HMRC will expect these records in any enquiry.</t>
        </is>
      </c>
      <c r="C28" s="15" t="n"/>
      <c r="D28" s="15" t="n"/>
      <c r="E28" s="15" t="n"/>
      <c r="F28" s="15" t="n"/>
      <c r="G28" s="15" t="n"/>
      <c r="H28" s="15" t="n"/>
    </row>
    <row r="30" ht="26" customHeight="1">
      <c r="B30" s="16" t="inlineStr">
        <is>
          <t>Want this modelled on your own payroll data? Book a walkthrough at perkybenefits.co.uk/book-a-demo</t>
        </is>
      </c>
      <c r="C30" s="16" t="n"/>
      <c r="D30" s="16" t="n"/>
      <c r="E30" s="16" t="n"/>
      <c r="F30" s="16" t="n"/>
      <c r="G30" s="16" t="n"/>
      <c r="H30" s="16" t="n"/>
    </row>
    <row r="32" ht="27.1" customHeight="1">
      <c r="B32"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2" s="17" t="n"/>
      <c r="D32" s="17" t="n"/>
      <c r="E32" s="17" t="n"/>
      <c r="F32" s="17" t="n"/>
      <c r="G32" s="17" t="n"/>
      <c r="H32" s="17" t="n"/>
    </row>
    <row r="33">
      <c r="B33"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0">
    <mergeCell ref="H13"/>
    <mergeCell ref="H12"/>
    <mergeCell ref="B24:H24"/>
    <mergeCell ref="B30:H30"/>
    <mergeCell ref="B5:H5"/>
    <mergeCell ref="H14"/>
    <mergeCell ref="B32:H32"/>
    <mergeCell ref="B26:H26"/>
    <mergeCell ref="B4:H4"/>
    <mergeCell ref="H20"/>
    <mergeCell ref="B16:H16"/>
    <mergeCell ref="B7:H7"/>
    <mergeCell ref="H10"/>
    <mergeCell ref="B3:H3"/>
    <mergeCell ref="B18:H18"/>
    <mergeCell ref="H21"/>
    <mergeCell ref="B2:H2"/>
    <mergeCell ref="H22"/>
    <mergeCell ref="H11"/>
    <mergeCell ref="B28:H28"/>
  </mergeCells>
  <hyperlinks>
    <hyperlink xmlns:r="http://schemas.openxmlformats.org/officeDocument/2006/relationships" ref="B30"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5.xml><?xml version="1.0" encoding="utf-8"?>
<worksheet xmlns="http://schemas.openxmlformats.org/spreadsheetml/2006/main">
  <sheetPr>
    <tabColor rgb="00171717"/>
    <outlinePr summaryBelow="1" summaryRight="1"/>
    <pageSetUpPr fitToPage="1"/>
  </sheetPr>
  <dimension ref="B2:F32"/>
  <sheetViews>
    <sheetView showGridLines="0" workbookViewId="0">
      <selection activeCell="A1" sqref="A1"/>
    </sheetView>
  </sheetViews>
  <sheetFormatPr baseColWidth="8" defaultRowHeight="15"/>
  <cols>
    <col width="3" customWidth="1" min="1" max="1"/>
    <col width="50" customWidth="1" min="2" max="2"/>
    <col width="12" customWidth="1" min="3" max="3"/>
    <col width="20" customWidth="1" min="4" max="4"/>
    <col width="62" customWidth="1" min="5" max="5"/>
    <col width="22" customWidth="1" min="6" max="6"/>
  </cols>
  <sheetData>
    <row r="1" ht="179.2" customHeight="1"/>
    <row r="2" ht="29.8" customHeight="1">
      <c r="B2" s="1" t="inlineStr">
        <is>
          <t>Superseded – accurate as at 8 April 2025. This edition reflects the rules and rates in force when “The 15% Reality: How the New Employer NI Rate Affects Your P&amp;L – And How to Offset It” was published. Latest version: perkybenefits.co.uk/resources/employer-ni-impact-calculator</t>
        </is>
      </c>
      <c r="C2" s="1" t="n"/>
      <c r="D2" s="1" t="n"/>
      <c r="E2" s="1" t="n"/>
      <c r="F2" s="1" t="n"/>
    </row>
    <row r="3" ht="32" customHeight="1">
      <c r="B3" s="2" t="inlineStr">
        <is>
          <t>Rates &amp; sources</t>
        </is>
      </c>
    </row>
    <row r="4" ht="32.4" customHeight="1">
      <c r="B4" s="3" t="inlineStr">
        <is>
          <t>Every rate and threshold this workbook uses, with its source. To change one, unprotect the sheet (no password); every sheet that uses it updates. Rows marked 'for reference' are not used in the sums.</t>
        </is>
      </c>
      <c r="C4" s="3" t="n"/>
      <c r="D4" s="3" t="n"/>
      <c r="E4" s="3" t="n"/>
      <c r="F4" s="3" t="n"/>
    </row>
    <row r="5" ht="17.9" customHeight="1">
      <c r="B5" s="4" t="inlineStr">
        <is>
          <t>Accurate as at 8 April 2025 · 2025/26 tax year · Version 1.0</t>
        </is>
      </c>
      <c r="C5" s="5" t="n"/>
      <c r="D5" s="5" t="n"/>
      <c r="E5" s="5" t="n"/>
      <c r="F5" s="5" t="n"/>
    </row>
    <row r="7" ht="22" customHeight="1">
      <c r="B7" s="1" t="inlineStr">
        <is>
          <t>Item</t>
        </is>
      </c>
      <c r="C7" s="1" t="inlineStr">
        <is>
          <t>Value</t>
        </is>
      </c>
      <c r="D7" s="1" t="inlineStr">
        <is>
          <t>Applies to</t>
        </is>
      </c>
      <c r="E7" s="1" t="inlineStr">
        <is>
          <t>Source</t>
        </is>
      </c>
      <c r="F7" s="1" t="inlineStr">
        <is>
          <t>Last verified</t>
        </is>
      </c>
    </row>
    <row r="8" ht="19.2" customHeight="1">
      <c r="B8" s="11" t="inlineStr">
        <is>
          <t>Employer (secondary) Class 1 NI rate</t>
        </is>
      </c>
      <c r="C8" s="32" t="n">
        <v>0.15</v>
      </c>
      <c r="D8" s="9" t="inlineStr">
        <is>
          <t>2025/26</t>
        </is>
      </c>
      <c r="E8" s="33" t="inlineStr">
        <is>
          <t>https://www.gov.uk/guidance/rates-and-thresholds-for-employers-2025-to-2026</t>
        </is>
      </c>
      <c r="F8" s="20" t="inlineStr">
        <is>
          <t>As at 8 April 2025</t>
        </is>
      </c>
    </row>
    <row r="9" ht="19.2" customHeight="1">
      <c r="B9" s="11" t="inlineStr">
        <is>
          <t>Secondary threshold (a year)</t>
        </is>
      </c>
      <c r="C9" s="34" t="n">
        <v>5000</v>
      </c>
      <c r="D9" s="9" t="inlineStr">
        <is>
          <t>2025/26</t>
        </is>
      </c>
      <c r="E9" s="33" t="inlineStr">
        <is>
          <t>https://www.gov.uk/guidance/rates-and-thresholds-for-employers-2025-to-2026</t>
        </is>
      </c>
      <c r="F9" s="20" t="inlineStr">
        <is>
          <t>As at 8 April 2025</t>
        </is>
      </c>
    </row>
    <row r="10" ht="19.2" customHeight="1">
      <c r="B10" s="11" t="inlineStr">
        <is>
          <t>Employment Allowance (no liability limit)</t>
        </is>
      </c>
      <c r="C10" s="34" t="n">
        <v>10500</v>
      </c>
      <c r="D10" s="9" t="inlineStr">
        <is>
          <t>2025/26</t>
        </is>
      </c>
      <c r="E10" s="33" t="inlineStr">
        <is>
          <t>https://www.gov.uk/claim-employment-allowance</t>
        </is>
      </c>
      <c r="F10" s="20" t="inlineStr">
        <is>
          <t>As at 8 April 2025</t>
        </is>
      </c>
    </row>
    <row r="11" ht="19.2" customHeight="1">
      <c r="B11" s="11" t="inlineStr">
        <is>
          <t>Class 1A NI rate (benefits in kind)</t>
        </is>
      </c>
      <c r="C11" s="32" t="n">
        <v>0.15</v>
      </c>
      <c r="D11" s="9" t="inlineStr">
        <is>
          <t>2025/26</t>
        </is>
      </c>
      <c r="E11" s="33" t="inlineStr">
        <is>
          <t>https://www.gov.uk/guidance/rates-and-thresholds-for-employers-2025-to-2026</t>
        </is>
      </c>
      <c r="F11" s="20" t="inlineStr">
        <is>
          <t>As at 8 April 2025</t>
        </is>
      </c>
    </row>
    <row r="12" ht="19.2" customHeight="1">
      <c r="B12" s="11" t="inlineStr">
        <is>
          <t>Employee Class 1 NI, main rate</t>
        </is>
      </c>
      <c r="C12" s="32" t="n">
        <v>0.08</v>
      </c>
      <c r="D12" s="9" t="inlineStr">
        <is>
          <t>2025/26</t>
        </is>
      </c>
      <c r="E12" s="33" t="inlineStr">
        <is>
          <t>https://www.gov.uk/guidance/rates-and-thresholds-for-employers-2025-to-2026</t>
        </is>
      </c>
      <c r="F12" s="20" t="inlineStr">
        <is>
          <t>As at 8 April 2025</t>
        </is>
      </c>
    </row>
    <row r="13" ht="19.2" customHeight="1">
      <c r="B13" s="11" t="inlineStr">
        <is>
          <t>Employee Class 1 NI, above the Upper Earnings Limit</t>
        </is>
      </c>
      <c r="C13" s="32" t="n">
        <v>0.02</v>
      </c>
      <c r="D13" s="9" t="inlineStr">
        <is>
          <t>2025/26</t>
        </is>
      </c>
      <c r="E13" s="33" t="inlineStr">
        <is>
          <t>https://www.gov.uk/guidance/rates-and-thresholds-for-employers-2025-to-2026</t>
        </is>
      </c>
      <c r="F13" s="20" t="inlineStr">
        <is>
          <t>As at 8 April 2025</t>
        </is>
      </c>
    </row>
    <row r="14" ht="19.2" customHeight="1">
      <c r="B14" s="11" t="inlineStr">
        <is>
          <t>Primary threshold (a year)</t>
        </is>
      </c>
      <c r="C14" s="34" t="n">
        <v>12570</v>
      </c>
      <c r="D14" s="9" t="inlineStr">
        <is>
          <t>2025/26</t>
        </is>
      </c>
      <c r="E14" s="33" t="inlineStr">
        <is>
          <t>https://www.gov.uk/guidance/rates-and-thresholds-for-employers-2025-to-2026</t>
        </is>
      </c>
      <c r="F14" s="20" t="inlineStr">
        <is>
          <t>As at 8 April 2025</t>
        </is>
      </c>
    </row>
    <row r="15" ht="19.2" customHeight="1">
      <c r="B15" s="11" t="inlineStr">
        <is>
          <t>Upper Earnings Limit (a year)</t>
        </is>
      </c>
      <c r="C15" s="34" t="n">
        <v>50270</v>
      </c>
      <c r="D15" s="9" t="inlineStr">
        <is>
          <t>2025/26</t>
        </is>
      </c>
      <c r="E15" s="33" t="inlineStr">
        <is>
          <t>https://www.gov.uk/guidance/rates-and-thresholds-for-employers-2025-to-2026</t>
        </is>
      </c>
      <c r="F15" s="20" t="inlineStr">
        <is>
          <t>As at 8 April 2025</t>
        </is>
      </c>
    </row>
    <row r="16" ht="19.2" customHeight="1">
      <c r="B16" s="11" t="inlineStr">
        <is>
          <t>Basic rate of income tax (England, Wales and NI)</t>
        </is>
      </c>
      <c r="C16" s="32" t="n">
        <v>0.2</v>
      </c>
      <c r="D16" s="9" t="inlineStr">
        <is>
          <t>2025/26</t>
        </is>
      </c>
      <c r="E16" s="33" t="inlineStr">
        <is>
          <t>https://www.gov.uk/guidance/rates-and-thresholds-for-employers-2025-to-2026</t>
        </is>
      </c>
      <c r="F16" s="20" t="inlineStr">
        <is>
          <t>As at 8 April 2025</t>
        </is>
      </c>
    </row>
    <row r="17" ht="19.2" customHeight="1">
      <c r="B17" s="11" t="inlineStr">
        <is>
          <t>Company car BIK, zero emission (0g/km)</t>
        </is>
      </c>
      <c r="C17" s="32" t="n">
        <v>0.03</v>
      </c>
      <c r="D17" s="9" t="inlineStr">
        <is>
          <t>2025/26</t>
        </is>
      </c>
      <c r="E17" s="33" t="inlineStr">
        <is>
          <t>https://www.gov.uk/guidance/company-car-benefit-the-appropriate-percentage-480-appendix-2</t>
        </is>
      </c>
      <c r="F17" s="20" t="inlineStr">
        <is>
          <t>As at 8 April 2025</t>
        </is>
      </c>
    </row>
    <row r="18" ht="19.2" customHeight="1">
      <c r="B18" s="11" t="inlineStr">
        <is>
          <t>Employer Class 1 NI rate – before April 2025</t>
        </is>
      </c>
      <c r="C18" s="32" t="n">
        <v>0.138</v>
      </c>
      <c r="D18" s="9" t="inlineStr">
        <is>
          <t>2024/25</t>
        </is>
      </c>
      <c r="E18" s="33" t="inlineStr">
        <is>
          <t>https://www.gov.uk/guidance/rates-and-thresholds-for-employers-2024-to-2025</t>
        </is>
      </c>
      <c r="F18" s="20" t="inlineStr">
        <is>
          <t>As at 8 April 2025</t>
        </is>
      </c>
    </row>
    <row r="19" ht="19.2" customHeight="1">
      <c r="B19" s="11" t="inlineStr">
        <is>
          <t>Secondary threshold – before April 2025</t>
        </is>
      </c>
      <c r="C19" s="34" t="n">
        <v>9100</v>
      </c>
      <c r="D19" s="9" t="inlineStr">
        <is>
          <t>2024/25</t>
        </is>
      </c>
      <c r="E19" s="33" t="inlineStr">
        <is>
          <t>https://www.gov.uk/guidance/rates-and-thresholds-for-employers-2024-to-2025</t>
        </is>
      </c>
      <c r="F19" s="20" t="inlineStr">
        <is>
          <t>As at 8 April 2025</t>
        </is>
      </c>
    </row>
    <row r="20" ht="19.2" customHeight="1">
      <c r="B20" s="11" t="inlineStr">
        <is>
          <t>Employment Allowance – before April 2025</t>
        </is>
      </c>
      <c r="C20" s="34" t="n">
        <v>5000</v>
      </c>
      <c r="D20" s="9" t="inlineStr">
        <is>
          <t>2024/25</t>
        </is>
      </c>
      <c r="E20" s="33" t="inlineStr">
        <is>
          <t>https://www.gov.uk/claim-employment-allowance/claim-for-past-years</t>
        </is>
      </c>
      <c r="F20" s="20" t="inlineStr">
        <is>
          <t>As at 8 April 2025</t>
        </is>
      </c>
    </row>
    <row r="21" ht="32.4" customHeight="1">
      <c r="B21" s="11" t="inlineStr">
        <is>
          <t>Employment Allowance eligibility limit – before April 2025</t>
        </is>
      </c>
      <c r="C21" s="34" t="n">
        <v>100000</v>
      </c>
      <c r="D21" s="9" t="inlineStr">
        <is>
          <t>2024/25 (prior-year bill)</t>
        </is>
      </c>
      <c r="E21" s="33" t="inlineStr">
        <is>
          <t>https://www.gov.uk/claim-employment-allowance/claim-for-past-years</t>
        </is>
      </c>
      <c r="F21" s="20" t="inlineStr">
        <is>
          <t>As at 8 April 2025</t>
        </is>
      </c>
    </row>
    <row r="23" ht="26" customHeight="1">
      <c r="B23" s="6" t="inlineStr">
        <is>
          <r>
            <rPr>
              <rFont val="Georgia"/>
              <color rgb="00171717"/>
              <sz val="14"/>
            </rPr>
            <t>Notes</t>
          </r>
        </is>
      </c>
      <c r="C23" s="7" t="n"/>
      <c r="D23" s="7" t="n"/>
      <c r="E23" s="7" t="n"/>
      <c r="F23" s="7" t="n"/>
    </row>
    <row r="25" ht="19.2" customHeight="1">
      <c r="B25" s="15" t="inlineStr">
        <is>
          <t>The 15% rate, £5,000 threshold and £10,500 allowance took effect on 6 April 2025. The 2024/25 rows are used only for the April 2025 comparison.</t>
        </is>
      </c>
      <c r="C25" s="15" t="n"/>
      <c r="D25" s="15" t="n"/>
      <c r="E25" s="15" t="n"/>
      <c r="F25" s="15" t="n"/>
    </row>
    <row r="26" ht="19.2" customHeight="1">
      <c r="B26" s="15" t="inlineStr">
        <is>
          <t>Before April 2025, the £5,000 allowance needed a previous-year employer NI bill under £100,000. The model tests your 2024/25 bill on the same workforce.</t>
        </is>
      </c>
      <c r="C26" s="15" t="n"/>
      <c r="D26" s="15" t="n"/>
      <c r="E26" s="15" t="n"/>
      <c r="F26" s="15" t="n"/>
    </row>
    <row r="27" ht="19.2" customHeight="1">
      <c r="B27" s="15" t="inlineStr">
        <is>
          <t>Rates change at fiscal events. Re-check against GOV.UK before using these figures in a board paper.</t>
        </is>
      </c>
      <c r="C27" s="15" t="n"/>
      <c r="D27" s="15" t="n"/>
      <c r="E27" s="15" t="n"/>
      <c r="F27" s="15" t="n"/>
    </row>
    <row r="29" ht="26" customHeight="1">
      <c r="B29" s="16" t="inlineStr">
        <is>
          <t>Want this modelled on your own payroll data? Book a walkthrough at perkybenefits.co.uk/book-a-demo</t>
        </is>
      </c>
      <c r="C29" s="16" t="n"/>
      <c r="D29" s="16" t="n"/>
      <c r="E29" s="16" t="n"/>
      <c r="F29" s="16" t="n"/>
    </row>
    <row r="31" ht="27.1" customHeight="1">
      <c r="B31"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1" s="17" t="n"/>
      <c r="D31" s="17" t="n"/>
      <c r="E31" s="17" t="n"/>
      <c r="F31" s="17" t="n"/>
    </row>
    <row r="32">
      <c r="B32"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10">
    <mergeCell ref="B4:F4"/>
    <mergeCell ref="B29:F29"/>
    <mergeCell ref="B2:F2"/>
    <mergeCell ref="B25:F25"/>
    <mergeCell ref="B3:F3"/>
    <mergeCell ref="B5:F5"/>
    <mergeCell ref="B31:F31"/>
    <mergeCell ref="B23:F23"/>
    <mergeCell ref="B26:F26"/>
    <mergeCell ref="B27:F27"/>
  </mergeCells>
  <hyperlinks>
    <hyperlink xmlns:r="http://schemas.openxmlformats.org/officeDocument/2006/relationships" ref="E8" r:id="rId1"/>
    <hyperlink xmlns:r="http://schemas.openxmlformats.org/officeDocument/2006/relationships" ref="E9" r:id="rId2"/>
    <hyperlink xmlns:r="http://schemas.openxmlformats.org/officeDocument/2006/relationships" ref="E10" r:id="rId3"/>
    <hyperlink xmlns:r="http://schemas.openxmlformats.org/officeDocument/2006/relationships" ref="E11" r:id="rId4"/>
    <hyperlink xmlns:r="http://schemas.openxmlformats.org/officeDocument/2006/relationships" ref="E12" r:id="rId5"/>
    <hyperlink xmlns:r="http://schemas.openxmlformats.org/officeDocument/2006/relationships" ref="E13" r:id="rId6"/>
    <hyperlink xmlns:r="http://schemas.openxmlformats.org/officeDocument/2006/relationships" ref="E14" r:id="rId7"/>
    <hyperlink xmlns:r="http://schemas.openxmlformats.org/officeDocument/2006/relationships" ref="E15" r:id="rId8"/>
    <hyperlink xmlns:r="http://schemas.openxmlformats.org/officeDocument/2006/relationships" ref="E16" r:id="rId9"/>
    <hyperlink xmlns:r="http://schemas.openxmlformats.org/officeDocument/2006/relationships" ref="E17" r:id="rId10"/>
    <hyperlink xmlns:r="http://schemas.openxmlformats.org/officeDocument/2006/relationships" ref="E18" r:id="rId11"/>
    <hyperlink xmlns:r="http://schemas.openxmlformats.org/officeDocument/2006/relationships" ref="E19" r:id="rId12"/>
    <hyperlink xmlns:r="http://schemas.openxmlformats.org/officeDocument/2006/relationships" ref="E20" r:id="rId13"/>
    <hyperlink xmlns:r="http://schemas.openxmlformats.org/officeDocument/2006/relationships" ref="E21" r:id="rId14"/>
    <hyperlink xmlns:r="http://schemas.openxmlformats.org/officeDocument/2006/relationships" ref="B29" r:id="rId15"/>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16"/>
</worksheet>
</file>

<file path=docProps/app.xml><?xml version="1.0" encoding="utf-8"?>
<Properties xmlns="http://schemas.openxmlformats.org/officeDocument/2006/extended-properties" xmlns:vt="http://schemas.openxmlformats.org/officeDocument/2006/docPropsVTypes">
  <Company>Perky Limited</Company>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Employer NI impact calculator</dc:title>
  <dc:subject>What the April 2025 employer NI changes cost you each year, and how much salary sacrifice can recover. Accurate as at 8 April 2025, 2025/26 tax year, version 1.0.</dc:subject>
  <dc:creator>Perky Limited</dc:creator>
  <cp:keywords>Perky Benefits, calculator, employer NI, National Insurance, salary sacrifice, 2025/26</cp:keywords>
  <dc:description>Published by Perky Limited for general information only. It is not intended to be relied on and is not financial, tax, accounting or legal advice. It should not replace advice from your organisation's own advisers.</dc:description>
  <cp:lastModifiedBy>Perky Limited</cp:lastModifiedBy>
  <dc:language>en-GB</dc:language>
  <dcterms:created xsi:type="dcterms:W3CDTF">2026-10-16T10:31:28Z</dcterms:created>
  <dcterms:modified xsi:type="dcterms:W3CDTF">2026-10-16T10:31:28Z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claimer">
    <vt:lpwstr>Published by Perky Limited for general information only. It is not intended to be relied on and is not financial, tax, accounting or legal advice. It should not replace advice from your organisation's own advisers.</vt:lpwstr>
  </property>
  <property fmtid="{D5CDD505-2E9C-101B-9397-08002B2CF9AE}" pid="3" name="Rights">
    <vt:lpwstr>© 2026 Perky Limited, trading as Perky Benefits</vt:lpwstr>
  </property>
  <property fmtid="{D5CDD505-2E9C-101B-9397-08002B2CF9AE}" pid="4" name="Publisher">
    <vt:lpwstr>Perky Limited</vt:lpwstr>
  </property>
</Properties>
</file>